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821" activeTab="0"/>
  </bookViews>
  <sheets>
    <sheet name="附件1-拨付明细表" sheetId="1" r:id="rId1"/>
    <sheet name="附件2-2023年绩点" sheetId="2" r:id="rId2"/>
    <sheet name="附件3-二次分配" sheetId="3" r:id="rId3"/>
  </sheets>
  <definedNames/>
  <calcPr fullCalcOnLoad="1"/>
</workbook>
</file>

<file path=xl/sharedStrings.xml><?xml version="1.0" encoding="utf-8"?>
<sst xmlns="http://schemas.openxmlformats.org/spreadsheetml/2006/main" count="152" uniqueCount="125">
  <si>
    <t>附件1</t>
  </si>
  <si>
    <t>2023年中央、省、市和区财政基本公共卫生服务补助资金拨付明细表</t>
  </si>
  <si>
    <t>序号</t>
  </si>
  <si>
    <t>街道名称</t>
  </si>
  <si>
    <t>街道服务
人口数</t>
  </si>
  <si>
    <t>2023年
全年应
预拨经费</t>
  </si>
  <si>
    <t>2023年已预拨经费</t>
  </si>
  <si>
    <t>本次拨付</t>
  </si>
  <si>
    <t>2023年绩效考核结算经费</t>
  </si>
  <si>
    <t>2023年考核奖励</t>
  </si>
  <si>
    <t>本次实拨经费</t>
  </si>
  <si>
    <t>2023年基本公卫补助经费合计</t>
  </si>
  <si>
    <t>小计</t>
  </si>
  <si>
    <t>中央</t>
  </si>
  <si>
    <t>省</t>
  </si>
  <si>
    <t>区</t>
  </si>
  <si>
    <t>市</t>
  </si>
  <si>
    <t>2023年
区级统筹(中心奖励)</t>
  </si>
  <si>
    <t>2023年区级统筹(村/站奖励)</t>
  </si>
  <si>
    <t>侯家塘红旗</t>
  </si>
  <si>
    <t>左家塘康达</t>
  </si>
  <si>
    <t>圭塘中南院</t>
  </si>
  <si>
    <t>高桥</t>
  </si>
  <si>
    <t>砂子塘</t>
  </si>
  <si>
    <t>东塘</t>
  </si>
  <si>
    <t>雨花亭</t>
  </si>
  <si>
    <t>洞井</t>
  </si>
  <si>
    <t>井湾子仁和</t>
  </si>
  <si>
    <t>井湾子星莲</t>
  </si>
  <si>
    <t>东山</t>
  </si>
  <si>
    <t>跳马</t>
  </si>
  <si>
    <t>黎托基成</t>
  </si>
  <si>
    <t>同升佳新</t>
  </si>
  <si>
    <t>合计</t>
  </si>
  <si>
    <t>说明：
1、2023年雨花区基本公共卫生服务第二批补助资金根据本年绩效考核结算数据一并拨付，明细见附件2。
2、根据省级考核要求，预留补助经费总额的5%与结算后余额一并作为绩效因素分配资金，根据重点工作奖励补助和考核成绩进行二次分配，明细见附件3。
3、2023年村/站奖励资金10万元不在“中心（卫生院）”结算资金之内，由各中心（卫生院）按附件3“2023年优质社区卫生服务站（村卫生室）”拨付到各村、站。
村卫生室公卫经费的结算按不低于当年实际获得服务人口人均补助标准的40%进行结算并拨付，服务站公卫经费的结算按不低于当年实际获得服务人口人均补助标准的30%进行结算并拨付。</t>
  </si>
  <si>
    <t>附件2</t>
  </si>
  <si>
    <t>2023年雨花区基本公共卫生服务项目补助资金结算明细表</t>
  </si>
  <si>
    <t>项目内容/单位名称</t>
  </si>
  <si>
    <t>服务人口数</t>
  </si>
  <si>
    <t>2023年度基本公共卫生服务项目绩效评价成绩</t>
  </si>
  <si>
    <t>一类项目</t>
  </si>
  <si>
    <t>基础性补助经费金额（元）</t>
  </si>
  <si>
    <t>服务质量考核应补助金额（元）</t>
  </si>
  <si>
    <t>服务质量考核实际补助金额（元）</t>
  </si>
  <si>
    <t>二类项目</t>
  </si>
  <si>
    <t>1.居民健康档案管理服务项目绩点数</t>
  </si>
  <si>
    <t>1.1新建居民电子健康档案</t>
  </si>
  <si>
    <t>1.2居民电子档案动态更新</t>
  </si>
  <si>
    <t>1.3居民电子健康档案向个人开放</t>
  </si>
  <si>
    <t>2.预防接种服务项目绩点数</t>
  </si>
  <si>
    <t>一类疫苗接种</t>
  </si>
  <si>
    <t>3.0-6岁儿童健康管理服务项目绩点数</t>
  </si>
  <si>
    <t>3.1新生儿家庭访视</t>
  </si>
  <si>
    <t>3.2婴幼儿健康管理</t>
  </si>
  <si>
    <t>3.3高危儿及营养不良性儿童管理</t>
  </si>
  <si>
    <t>3.4学龄前儿童健康管理</t>
  </si>
  <si>
    <t>3.5学龄前儿童集体体检</t>
  </si>
  <si>
    <t>4.孕产妇健康管理服务项目绩点数</t>
  </si>
  <si>
    <t>4.1孕早期健康管理</t>
  </si>
  <si>
    <t>4.2孕期产前检查5次及以上人数</t>
  </si>
  <si>
    <t>4.3产后访视</t>
  </si>
  <si>
    <t>4.4高危孕产妇管理</t>
  </si>
  <si>
    <t>4.5产后42天健康检查</t>
  </si>
  <si>
    <t>5.老年人健康管理服务项目绩点数</t>
  </si>
  <si>
    <t>5.1老年人健康体检</t>
  </si>
  <si>
    <t>6.高血压患者健康管理服务项目绩点数</t>
  </si>
  <si>
    <t>6.1在管高血压患者人数</t>
  </si>
  <si>
    <t>6.2规范管理人数</t>
  </si>
  <si>
    <t>7.型糖尿病患者健康管理服务项目绩点数</t>
  </si>
  <si>
    <t>7.1在管2型糖尿病患者人数</t>
  </si>
  <si>
    <t>7.2规范管理人数</t>
  </si>
  <si>
    <t>8.严重精神障碍患者健康管理服务项目绩点数</t>
  </si>
  <si>
    <t>8.1规范管理人数</t>
  </si>
  <si>
    <t>9.结核病患者健康管理服务项目绩点数</t>
  </si>
  <si>
    <t>9.1筛查及推介转诊</t>
  </si>
  <si>
    <t>9.2患者追踪</t>
  </si>
  <si>
    <t>9.3普通肺结核患者规范管理</t>
  </si>
  <si>
    <t>9.4老年人、糖尿病患者筛查</t>
  </si>
  <si>
    <t>10.中医药健康管理服务项目绩点数</t>
  </si>
  <si>
    <t>10.1老年人中医药管理服务</t>
  </si>
  <si>
    <t>10.2 0-36个月儿童中医药健康管理</t>
  </si>
  <si>
    <t>11.家庭医生签约服务项目绩点数</t>
  </si>
  <si>
    <t>11.1普通人群家庭医生签约</t>
  </si>
  <si>
    <t>11.2重点人群家庭医生签约</t>
  </si>
  <si>
    <t>总绩点数</t>
  </si>
  <si>
    <t>二类项目绩点制补助经费金额（元）</t>
  </si>
  <si>
    <t>二类项目服务质量系数</t>
  </si>
  <si>
    <t>二类项目绩效考核结算经费金额（元）</t>
  </si>
  <si>
    <t>2023年基本公共卫生服务结算总计金额（元）</t>
  </si>
  <si>
    <t>说明：
1、2023年雨花区按127.3万服务人口核算。
2、服务质量系数根据2023年度基本公共卫生服务项目绩效评价成绩计算，成绩大于等于90分以上服务质量系数为1，小于90分服务质量系数=年度成绩/90。
3、2023年绩效考核结算综合服务人口、项目绩点和考核成绩等因素进行结算,计算方法依据《关于印发&lt;长沙市雨花区基本公共卫生服务项目绩点制管理实施方案&gt;的通知》（雨卫政发〔2022〕39号）文件。
4、绩点单价=绩点因素经费总额49771020（元）/全区总绩点数499188235=/=0.0997039123（元）。</t>
  </si>
  <si>
    <t>附件3</t>
  </si>
  <si>
    <t>2023年雨花区基本公共卫生绩效因素经费分配表</t>
  </si>
  <si>
    <t>奖项</t>
  </si>
  <si>
    <t>侯家塘中心</t>
  </si>
  <si>
    <t>左家塘中心</t>
  </si>
  <si>
    <t>圭塘
中心</t>
  </si>
  <si>
    <t>高桥
中心</t>
  </si>
  <si>
    <t>砂子塘中心</t>
  </si>
  <si>
    <t>东塘
中心</t>
  </si>
  <si>
    <t>雨花亭中心</t>
  </si>
  <si>
    <t>洞井
中心</t>
  </si>
  <si>
    <t>井湾子仁和中心</t>
  </si>
  <si>
    <t>井湾子星莲中心</t>
  </si>
  <si>
    <t>东山
中心</t>
  </si>
  <si>
    <t>跳马
卫生院</t>
  </si>
  <si>
    <t>黎托基成中心</t>
  </si>
  <si>
    <t>同升佳新中心</t>
  </si>
  <si>
    <t>备注</t>
  </si>
  <si>
    <t>社区医院评审</t>
  </si>
  <si>
    <t>代表长沙市迎接社区医院国家级复评</t>
  </si>
  <si>
    <t>基本公卫精准帮扶工作
经费及奖励</t>
  </si>
  <si>
    <t>帮扶单位工作经费1万/个（被帮扶单位名次均未变化，不予奖罚）</t>
  </si>
  <si>
    <t>居民健康档案单项奖励</t>
  </si>
  <si>
    <t>第一名3万元/个
第二名2万元/个
第三名1万元/个</t>
  </si>
  <si>
    <t>老年人健康管理单项奖励</t>
  </si>
  <si>
    <t>高血压健康管理单项奖励</t>
  </si>
  <si>
    <t>糖尿病健康管理单项奖励</t>
  </si>
  <si>
    <t>孕产妇健康管理单项奖励</t>
  </si>
  <si>
    <t>0-6岁儿童健康管理单项奖励</t>
  </si>
  <si>
    <t>绩效考核分等补助</t>
  </si>
  <si>
    <t>一等42万/个，二等37万/个，三等32万/个，四等25.8992/个</t>
  </si>
  <si>
    <t>2023年优质社区卫生服务站（村卫生室）</t>
  </si>
  <si>
    <t>关刀新村嵩山、板塘村卫生室，麻园湾、树木岭、泰禹家园、五一、自然、农博、高铁新城、金井社区卫生服务站</t>
  </si>
  <si>
    <t>总计</t>
  </si>
  <si>
    <t>说明：根据《关于印发&lt;长沙市雨花区基本公共卫生服务项目绩点制管理实施方案&gt;的通知》（雨卫政发〔2022〕39号）文件要求，从雨花区2023年基本公共卫生服务项目补助总经费中预留5%，加上服务质量系数扣减经费，结合单项工作奖励、重点工作奖励、年度考核成绩等次进行绩效因素经费分配。</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</si>
</sst>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_ "/>
    <numFmt numFmtId="177" formatCode="0_ "/>
  </numFmts>
  <fonts count="55">
    <font>
      <sz val="12"/>
      <name val="宋体"/>
      <family val="0"/>
    </font>
    <font>
      <sz val="11"/>
      <name val="宋体"/>
      <family val="0"/>
    </font>
    <font>
      <sz val="12"/>
      <name val="黑体"/>
      <family val="3"/>
    </font>
    <font>
      <sz val="20"/>
      <name val="方正小标宋简体"/>
      <family val="0"/>
    </font>
    <font>
      <b/>
      <sz val="10"/>
      <name val="宋体"/>
      <family val="0"/>
    </font>
    <font>
      <sz val="10"/>
      <name val="宋体"/>
      <family val="0"/>
    </font>
    <font>
      <b/>
      <sz val="10"/>
      <name val="方正小标宋简体"/>
      <family val="0"/>
    </font>
    <font>
      <sz val="10"/>
      <name val="方正小标宋简体"/>
      <family val="0"/>
    </font>
    <font>
      <sz val="14"/>
      <name val="宋体"/>
      <family val="0"/>
    </font>
    <font>
      <b/>
      <sz val="12"/>
      <name val="宋体"/>
      <family val="0"/>
    </font>
    <font>
      <sz val="9"/>
      <name val="宋体"/>
      <family val="0"/>
    </font>
    <font>
      <sz val="14"/>
      <color indexed="10"/>
      <name val="宋体"/>
      <family val="0"/>
    </font>
    <font>
      <sz val="16"/>
      <color indexed="10"/>
      <name val="仿宋"/>
      <family val="3"/>
    </font>
    <font>
      <sz val="18"/>
      <name val="黑体"/>
      <family val="3"/>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4"/>
      <color rgb="FFFF0000"/>
      <name val="宋体"/>
      <family val="0"/>
    </font>
    <font>
      <sz val="16"/>
      <color rgb="FFFF0000"/>
      <name val="仿宋"/>
      <family val="3"/>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right/>
      <top style="thin"/>
      <bottom/>
    </border>
    <border>
      <left style="thin"/>
      <right style="thin"/>
      <top style="thin"/>
      <bottom>
        <color indexed="63"/>
      </bottom>
    </border>
    <border>
      <left style="thin"/>
      <right style="thin"/>
      <top>
        <color indexed="63"/>
      </top>
      <bottom>
        <color indexed="63"/>
      </bottom>
    </border>
    <border>
      <left>
        <color indexed="63"/>
      </left>
      <right>
        <color indexed="63"/>
      </right>
      <top>
        <color indexed="63"/>
      </top>
      <bottom style="thin"/>
    </border>
    <border>
      <left style="thin"/>
      <right/>
      <top style="thin"/>
      <bottom style="thin"/>
    </border>
    <border>
      <left/>
      <right style="thin"/>
      <top style="thin"/>
      <bottom style="thin"/>
    </border>
    <border>
      <left>
        <color indexed="63"/>
      </left>
      <right>
        <color indexed="63"/>
      </right>
      <top style="thin"/>
      <bottom>
        <color indexed="63"/>
      </bottom>
    </border>
    <border>
      <left style="thin"/>
      <right style="thin"/>
      <top style="thin"/>
      <bottom/>
    </border>
    <border>
      <left style="thin"/>
      <right>
        <color indexed="63"/>
      </right>
      <top style="thin"/>
      <bottom>
        <color indexed="63"/>
      </bottom>
    </border>
    <border>
      <left>
        <color indexed="63"/>
      </left>
      <right style="thin"/>
      <top style="thin"/>
      <bottom>
        <color indexed="63"/>
      </bottom>
    </border>
    <border>
      <left style="thin"/>
      <right style="thin"/>
      <top>
        <color indexed="63"/>
      </top>
      <bottom style="thin"/>
    </border>
    <border>
      <left/>
      <right/>
      <top style="thin"/>
      <bottom style="thin"/>
    </border>
    <border>
      <left>
        <color indexed="63"/>
      </left>
      <right style="thin">
        <color rgb="FF000000"/>
      </right>
      <top style="thin">
        <color rgb="FF000000"/>
      </top>
      <bottom style="thin">
        <color rgb="FF000000"/>
      </bottom>
    </border>
  </borders>
  <cellStyleXfs count="7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3" fillId="2" borderId="0" applyNumberFormat="0" applyBorder="0" applyAlignment="0" applyProtection="0"/>
    <xf numFmtId="0" fontId="3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3" fillId="4" borderId="0" applyNumberFormat="0" applyBorder="0" applyAlignment="0" applyProtection="0"/>
    <xf numFmtId="0" fontId="35" fillId="5" borderId="0" applyNumberFormat="0" applyBorder="0" applyAlignment="0" applyProtection="0"/>
    <xf numFmtId="43" fontId="0" fillId="0" borderId="0" applyFont="0" applyFill="0" applyBorder="0" applyAlignment="0" applyProtection="0"/>
    <xf numFmtId="0" fontId="36" fillId="6" borderId="0" applyNumberFormat="0" applyBorder="0" applyAlignment="0" applyProtection="0"/>
    <xf numFmtId="0" fontId="37" fillId="0" borderId="0" applyNumberFormat="0" applyFill="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0" fillId="0" borderId="0">
      <alignment/>
      <protection/>
    </xf>
    <xf numFmtId="0" fontId="39" fillId="7" borderId="2" applyNumberFormat="0" applyFont="0" applyAlignment="0" applyProtection="0"/>
    <xf numFmtId="0" fontId="36" fillId="8" borderId="0" applyNumberFormat="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3" applyNumberFormat="0" applyFill="0" applyAlignment="0" applyProtection="0"/>
    <xf numFmtId="0" fontId="45" fillId="0" borderId="3" applyNumberFormat="0" applyFill="0" applyAlignment="0" applyProtection="0"/>
    <xf numFmtId="0" fontId="36" fillId="9" borderId="0" applyNumberFormat="0" applyBorder="0" applyAlignment="0" applyProtection="0"/>
    <xf numFmtId="0" fontId="40" fillId="0" borderId="4" applyNumberFormat="0" applyFill="0" applyAlignment="0" applyProtection="0"/>
    <xf numFmtId="0" fontId="36" fillId="10" borderId="0" applyNumberFormat="0" applyBorder="0" applyAlignment="0" applyProtection="0"/>
    <xf numFmtId="0" fontId="46" fillId="11" borderId="5" applyNumberFormat="0" applyAlignment="0" applyProtection="0"/>
    <xf numFmtId="0" fontId="47" fillId="11" borderId="1" applyNumberFormat="0" applyAlignment="0" applyProtection="0"/>
    <xf numFmtId="0" fontId="48" fillId="12" borderId="6" applyNumberFormat="0" applyAlignment="0" applyProtection="0"/>
    <xf numFmtId="0" fontId="33" fillId="13" borderId="0" applyNumberFormat="0" applyBorder="0" applyAlignment="0" applyProtection="0"/>
    <xf numFmtId="0" fontId="36" fillId="14" borderId="0" applyNumberFormat="0" applyBorder="0" applyAlignment="0" applyProtection="0"/>
    <xf numFmtId="0" fontId="49" fillId="0" borderId="7" applyNumberFormat="0" applyFill="0" applyAlignment="0" applyProtection="0"/>
    <xf numFmtId="0" fontId="50" fillId="0" borderId="8" applyNumberFormat="0" applyFill="0" applyAlignment="0" applyProtection="0"/>
    <xf numFmtId="0" fontId="51" fillId="15" borderId="0" applyNumberFormat="0" applyBorder="0" applyAlignment="0" applyProtection="0"/>
    <xf numFmtId="0" fontId="52" fillId="16" borderId="0" applyNumberFormat="0" applyBorder="0" applyAlignment="0" applyProtection="0"/>
    <xf numFmtId="0" fontId="33" fillId="17" borderId="0" applyNumberFormat="0" applyBorder="0" applyAlignment="0" applyProtection="0"/>
    <xf numFmtId="0" fontId="36" fillId="18" borderId="0" applyNumberFormat="0" applyBorder="0" applyAlignment="0" applyProtection="0"/>
    <xf numFmtId="0" fontId="0" fillId="0" borderId="0">
      <alignment vertical="center"/>
      <protection/>
    </xf>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6" fillId="23" borderId="0" applyNumberFormat="0" applyBorder="0" applyAlignment="0" applyProtection="0"/>
    <xf numFmtId="0" fontId="33" fillId="0" borderId="0">
      <alignment vertical="center"/>
      <protection/>
    </xf>
    <xf numFmtId="0" fontId="36"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0" borderId="0">
      <alignment vertical="center"/>
      <protection/>
    </xf>
    <xf numFmtId="0" fontId="36" fillId="27" borderId="0" applyNumberFormat="0" applyBorder="0" applyAlignment="0" applyProtection="0"/>
    <xf numFmtId="0" fontId="0" fillId="0" borderId="0">
      <alignment vertical="center"/>
      <protection/>
    </xf>
    <xf numFmtId="0" fontId="33" fillId="28" borderId="0" applyNumberFormat="0" applyBorder="0" applyAlignment="0" applyProtection="0"/>
    <xf numFmtId="0" fontId="36" fillId="29" borderId="0" applyNumberFormat="0" applyBorder="0" applyAlignment="0" applyProtection="0"/>
    <xf numFmtId="0" fontId="33" fillId="0" borderId="0">
      <alignment vertical="center"/>
      <protection/>
    </xf>
    <xf numFmtId="0" fontId="36" fillId="30" borderId="0" applyNumberFormat="0" applyBorder="0" applyAlignment="0" applyProtection="0"/>
    <xf numFmtId="0" fontId="33" fillId="0" borderId="0">
      <alignment vertical="center"/>
      <protection/>
    </xf>
    <xf numFmtId="0" fontId="33" fillId="31" borderId="0" applyNumberFormat="0" applyBorder="0" applyAlignment="0" applyProtection="0"/>
    <xf numFmtId="0" fontId="33" fillId="0" borderId="0">
      <alignment vertical="center"/>
      <protection/>
    </xf>
    <xf numFmtId="0" fontId="36" fillId="32" borderId="0" applyNumberFormat="0" applyBorder="0" applyAlignment="0" applyProtection="0"/>
    <xf numFmtId="0" fontId="33" fillId="0" borderId="0">
      <alignment vertical="center"/>
      <protection/>
    </xf>
    <xf numFmtId="0" fontId="33" fillId="0" borderId="0">
      <alignment vertical="center"/>
      <protection/>
    </xf>
    <xf numFmtId="0" fontId="0" fillId="0" borderId="0">
      <alignment/>
      <protection/>
    </xf>
    <xf numFmtId="0" fontId="0" fillId="0" borderId="0">
      <alignment/>
      <protection/>
    </xf>
    <xf numFmtId="0" fontId="14" fillId="0" borderId="0">
      <alignment vertical="center"/>
      <protection/>
    </xf>
  </cellStyleXfs>
  <cellXfs count="80">
    <xf numFmtId="0" fontId="0" fillId="0" borderId="0" xfId="0" applyAlignment="1">
      <alignment/>
    </xf>
    <xf numFmtId="0" fontId="2" fillId="0" borderId="0" xfId="0" applyFont="1" applyAlignment="1">
      <alignment vertical="center"/>
    </xf>
    <xf numFmtId="0" fontId="0" fillId="0" borderId="0" xfId="0" applyFont="1" applyFill="1" applyAlignment="1">
      <alignment/>
    </xf>
    <xf numFmtId="0" fontId="1" fillId="0" borderId="0" xfId="0" applyFont="1" applyFill="1" applyAlignment="1">
      <alignment wrapText="1"/>
    </xf>
    <xf numFmtId="176" fontId="0" fillId="0" borderId="0" xfId="0" applyNumberFormat="1" applyFont="1" applyFill="1" applyAlignment="1">
      <alignment/>
    </xf>
    <xf numFmtId="0" fontId="2" fillId="0" borderId="0" xfId="0" applyFont="1" applyAlignment="1">
      <alignment horizontal="left" vertical="center" wrapText="1"/>
    </xf>
    <xf numFmtId="0" fontId="3" fillId="0" borderId="0" xfId="0" applyFont="1" applyFill="1" applyAlignment="1">
      <alignment horizontal="center" vertical="center"/>
    </xf>
    <xf numFmtId="0" fontId="3" fillId="0" borderId="0" xfId="0" applyFont="1" applyFill="1" applyAlignment="1">
      <alignment horizontal="center" vertical="center"/>
    </xf>
    <xf numFmtId="0" fontId="4" fillId="0" borderId="9"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9" xfId="0" applyFont="1" applyFill="1" applyBorder="1" applyAlignment="1">
      <alignment horizontal="center" vertical="center" wrapText="1"/>
    </xf>
    <xf numFmtId="177" fontId="5" fillId="0" borderId="9" xfId="0" applyNumberFormat="1" applyFont="1" applyFill="1" applyBorder="1" applyAlignment="1">
      <alignment horizontal="center" vertical="center" wrapText="1"/>
    </xf>
    <xf numFmtId="0" fontId="5" fillId="0" borderId="10" xfId="0" applyFont="1" applyBorder="1" applyAlignment="1">
      <alignment horizontal="left" vertical="center" wrapText="1"/>
    </xf>
    <xf numFmtId="0" fontId="5" fillId="0" borderId="0" xfId="0" applyFont="1" applyFill="1" applyAlignment="1">
      <alignment horizontal="center" vertical="center" wrapText="1"/>
    </xf>
    <xf numFmtId="0" fontId="2" fillId="0" borderId="0" xfId="0" applyFont="1" applyAlignment="1">
      <alignment horizontal="right" vertical="center"/>
    </xf>
    <xf numFmtId="176" fontId="2" fillId="0" borderId="0" xfId="0" applyNumberFormat="1" applyFont="1" applyAlignment="1">
      <alignment vertical="center"/>
    </xf>
    <xf numFmtId="176" fontId="1" fillId="0" borderId="0" xfId="0" applyNumberFormat="1" applyFont="1" applyFill="1" applyAlignment="1">
      <alignment wrapText="1"/>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0" xfId="0" applyFont="1" applyAlignment="1">
      <alignment horizontal="center" vertical="center"/>
    </xf>
    <xf numFmtId="0" fontId="4" fillId="0" borderId="0" xfId="0" applyFont="1" applyAlignment="1">
      <alignment vertical="center"/>
    </xf>
    <xf numFmtId="0" fontId="5" fillId="0" borderId="0" xfId="0" applyFont="1" applyAlignment="1">
      <alignment vertical="center" wrapText="1"/>
    </xf>
    <xf numFmtId="0" fontId="5" fillId="0" borderId="0" xfId="0" applyFont="1" applyAlignment="1">
      <alignment vertical="center"/>
    </xf>
    <xf numFmtId="0" fontId="5" fillId="0" borderId="0" xfId="0" applyFont="1" applyAlignment="1">
      <alignment horizontal="right" vertical="center"/>
    </xf>
    <xf numFmtId="0" fontId="3" fillId="0" borderId="13" xfId="0" applyFont="1" applyBorder="1" applyAlignment="1">
      <alignment horizontal="center" vertical="center" wrapText="1"/>
    </xf>
    <xf numFmtId="0" fontId="5" fillId="0" borderId="9" xfId="0" applyFont="1" applyBorder="1" applyAlignment="1">
      <alignment horizontal="center" vertical="center"/>
    </xf>
    <xf numFmtId="0" fontId="5" fillId="0" borderId="9" xfId="71" applyFont="1" applyBorder="1" applyAlignment="1">
      <alignment horizontal="center" vertical="center" wrapText="1"/>
      <protection/>
    </xf>
    <xf numFmtId="0" fontId="5" fillId="0" borderId="9" xfId="0" applyFont="1" applyBorder="1" applyAlignment="1">
      <alignment vertical="center"/>
    </xf>
    <xf numFmtId="0" fontId="5" fillId="0" borderId="9" xfId="0" applyFont="1" applyBorder="1" applyAlignment="1">
      <alignment horizontal="center" vertical="center" wrapText="1"/>
    </xf>
    <xf numFmtId="0" fontId="5" fillId="0" borderId="9" xfId="71" applyFont="1" applyBorder="1" applyAlignment="1">
      <alignment horizontal="left" vertical="center" wrapText="1"/>
      <protection/>
    </xf>
    <xf numFmtId="0" fontId="5" fillId="0" borderId="9" xfId="71" applyFont="1" applyBorder="1" applyAlignment="1">
      <alignment vertical="center" wrapText="1"/>
      <protection/>
    </xf>
    <xf numFmtId="0" fontId="5" fillId="0" borderId="9" xfId="0" applyFont="1" applyBorder="1" applyAlignment="1">
      <alignment horizontal="left" vertical="center"/>
    </xf>
    <xf numFmtId="0" fontId="5" fillId="0" borderId="9" xfId="71" applyFont="1" applyBorder="1" applyAlignment="1">
      <alignment horizontal="right" vertical="center" wrapText="1"/>
      <protection/>
    </xf>
    <xf numFmtId="0" fontId="6" fillId="0" borderId="9" xfId="0" applyFont="1" applyBorder="1" applyAlignment="1">
      <alignment horizontal="left" vertical="center" wrapText="1"/>
    </xf>
    <xf numFmtId="0" fontId="4" fillId="0" borderId="9" xfId="71" applyFont="1" applyBorder="1" applyAlignment="1">
      <alignment horizontal="right" vertical="center" wrapText="1"/>
      <protection/>
    </xf>
    <xf numFmtId="0" fontId="5" fillId="0" borderId="14" xfId="71" applyFont="1" applyBorder="1" applyAlignment="1">
      <alignment horizontal="center" vertical="center" wrapText="1"/>
      <protection/>
    </xf>
    <xf numFmtId="0" fontId="5" fillId="0" borderId="15" xfId="71" applyFont="1" applyBorder="1" applyAlignment="1">
      <alignment horizontal="center" vertical="center" wrapText="1"/>
      <protection/>
    </xf>
    <xf numFmtId="0" fontId="7" fillId="0" borderId="9" xfId="0" applyFont="1" applyBorder="1" applyAlignment="1">
      <alignment horizontal="right" vertical="center"/>
    </xf>
    <xf numFmtId="0" fontId="5" fillId="0" borderId="9" xfId="0" applyFont="1" applyBorder="1" applyAlignment="1">
      <alignment horizontal="left" vertical="center" wrapText="1"/>
    </xf>
    <xf numFmtId="0" fontId="5" fillId="0" borderId="9" xfId="0" applyFont="1" applyBorder="1" applyAlignment="1">
      <alignment horizontal="right" vertical="center"/>
    </xf>
    <xf numFmtId="0" fontId="4" fillId="0" borderId="9" xfId="0" applyFont="1" applyBorder="1" applyAlignment="1">
      <alignment horizontal="center" vertical="center"/>
    </xf>
    <xf numFmtId="0" fontId="4" fillId="0" borderId="9" xfId="0" applyFont="1" applyBorder="1" applyAlignment="1">
      <alignment vertical="center"/>
    </xf>
    <xf numFmtId="0" fontId="5" fillId="0" borderId="16" xfId="0" applyFont="1" applyBorder="1" applyAlignment="1">
      <alignment horizontal="left" vertical="center" wrapText="1"/>
    </xf>
    <xf numFmtId="0" fontId="8" fillId="0" borderId="0" xfId="72" applyFont="1">
      <alignment vertical="center"/>
      <protection/>
    </xf>
    <xf numFmtId="0" fontId="9" fillId="0" borderId="0" xfId="72" applyFont="1" applyAlignment="1">
      <alignment horizontal="center" vertical="center"/>
      <protection/>
    </xf>
    <xf numFmtId="0" fontId="5" fillId="0" borderId="0" xfId="72" applyFont="1">
      <alignment vertical="center"/>
      <protection/>
    </xf>
    <xf numFmtId="0" fontId="10" fillId="0" borderId="0" xfId="72" applyFont="1">
      <alignment vertical="center"/>
      <protection/>
    </xf>
    <xf numFmtId="0" fontId="8" fillId="0" borderId="0" xfId="72" applyFont="1" applyAlignment="1">
      <alignment horizontal="center" vertical="center"/>
      <protection/>
    </xf>
    <xf numFmtId="0" fontId="53" fillId="0" borderId="0" xfId="72" applyFont="1">
      <alignment vertical="center"/>
      <protection/>
    </xf>
    <xf numFmtId="0" fontId="2" fillId="0" borderId="0" xfId="72" applyFont="1" applyAlignment="1">
      <alignment horizontal="left" vertical="center"/>
      <protection/>
    </xf>
    <xf numFmtId="0" fontId="54" fillId="0" borderId="0" xfId="72" applyFont="1" applyAlignment="1">
      <alignment horizontal="left" vertical="center"/>
      <protection/>
    </xf>
    <xf numFmtId="0" fontId="3" fillId="0" borderId="0" xfId="72" applyFont="1" applyBorder="1" applyAlignment="1">
      <alignment horizontal="center" vertical="center" wrapText="1"/>
      <protection/>
    </xf>
    <xf numFmtId="0" fontId="4" fillId="0" borderId="17" xfId="72" applyFont="1" applyBorder="1" applyAlignment="1">
      <alignment horizontal="center" vertical="center"/>
      <protection/>
    </xf>
    <xf numFmtId="0" fontId="4" fillId="0" borderId="17" xfId="72" applyFont="1" applyBorder="1" applyAlignment="1">
      <alignment horizontal="center" vertical="center" wrapText="1"/>
      <protection/>
    </xf>
    <xf numFmtId="0" fontId="4" fillId="0" borderId="18" xfId="72" applyFont="1" applyBorder="1" applyAlignment="1">
      <alignment horizontal="center" vertical="center" wrapText="1"/>
      <protection/>
    </xf>
    <xf numFmtId="0" fontId="4" fillId="0" borderId="10" xfId="72" applyFont="1" applyBorder="1" applyAlignment="1">
      <alignment horizontal="center" vertical="center" wrapText="1"/>
      <protection/>
    </xf>
    <xf numFmtId="0" fontId="4" fillId="0" borderId="16" xfId="72" applyFont="1" applyBorder="1" applyAlignment="1">
      <alignment horizontal="center" vertical="center" wrapText="1"/>
      <protection/>
    </xf>
    <xf numFmtId="0" fontId="4" fillId="0" borderId="19" xfId="72" applyFont="1" applyBorder="1" applyAlignment="1">
      <alignment horizontal="center" vertical="center" wrapText="1"/>
      <protection/>
    </xf>
    <xf numFmtId="0" fontId="4" fillId="0" borderId="20" xfId="72" applyFont="1" applyBorder="1" applyAlignment="1">
      <alignment horizontal="center" vertical="center"/>
      <protection/>
    </xf>
    <xf numFmtId="0" fontId="4" fillId="0" borderId="20" xfId="72" applyFont="1" applyBorder="1" applyAlignment="1">
      <alignment horizontal="center" vertical="center" wrapText="1"/>
      <protection/>
    </xf>
    <xf numFmtId="0" fontId="4" fillId="0" borderId="11" xfId="72" applyFont="1" applyBorder="1" applyAlignment="1">
      <alignment horizontal="center" vertical="center" wrapText="1"/>
      <protection/>
    </xf>
    <xf numFmtId="0" fontId="4" fillId="0" borderId="9" xfId="72" applyFont="1" applyBorder="1" applyAlignment="1">
      <alignment horizontal="center" vertical="center" wrapText="1"/>
      <protection/>
    </xf>
    <xf numFmtId="0" fontId="5" fillId="0" borderId="9" xfId="72" applyFont="1" applyBorder="1" applyAlignment="1">
      <alignment horizontal="center" vertical="center"/>
      <protection/>
    </xf>
    <xf numFmtId="0" fontId="5" fillId="0" borderId="20" xfId="72" applyFont="1" applyFill="1" applyBorder="1" applyProtection="1">
      <alignment vertical="center"/>
      <protection/>
    </xf>
    <xf numFmtId="0" fontId="5" fillId="0" borderId="9" xfId="72" applyFont="1" applyBorder="1">
      <alignment vertical="center"/>
      <protection/>
    </xf>
    <xf numFmtId="0" fontId="5" fillId="0" borderId="14" xfId="72" applyFont="1" applyBorder="1" applyAlignment="1">
      <alignment horizontal="center" vertical="center"/>
      <protection/>
    </xf>
    <xf numFmtId="0" fontId="5" fillId="0" borderId="15" xfId="72" applyFont="1" applyBorder="1" applyAlignment="1">
      <alignment horizontal="center" vertical="center"/>
      <protection/>
    </xf>
    <xf numFmtId="0" fontId="5" fillId="0" borderId="0" xfId="72" applyFont="1" applyBorder="1" applyAlignment="1">
      <alignment horizontal="left" vertical="center" wrapText="1"/>
      <protection/>
    </xf>
    <xf numFmtId="0" fontId="5" fillId="0" borderId="0" xfId="72" applyFont="1" applyBorder="1" applyAlignment="1">
      <alignment horizontal="left" vertical="center"/>
      <protection/>
    </xf>
    <xf numFmtId="0" fontId="4" fillId="0" borderId="21" xfId="72" applyFont="1" applyBorder="1" applyAlignment="1">
      <alignment horizontal="center" vertical="center" wrapText="1"/>
      <protection/>
    </xf>
    <xf numFmtId="0" fontId="4" fillId="0" borderId="15" xfId="72" applyFont="1" applyBorder="1" applyAlignment="1">
      <alignment horizontal="center" vertical="center" wrapText="1"/>
      <protection/>
    </xf>
    <xf numFmtId="0" fontId="4" fillId="0" borderId="0" xfId="72" applyFont="1" applyBorder="1" applyAlignment="1">
      <alignment horizontal="center" vertical="center" wrapText="1"/>
      <protection/>
    </xf>
    <xf numFmtId="0" fontId="5" fillId="0" borderId="9" xfId="72" applyFont="1" applyBorder="1">
      <alignment vertical="center"/>
      <protection/>
    </xf>
    <xf numFmtId="0" fontId="5" fillId="0" borderId="9" xfId="72" applyFont="1" applyFill="1" applyBorder="1" applyProtection="1">
      <alignment vertical="center"/>
      <protection/>
    </xf>
    <xf numFmtId="0" fontId="13" fillId="0" borderId="0" xfId="72" applyFont="1" applyAlignment="1">
      <alignment horizontal="center" vertical="center" wrapText="1"/>
      <protection/>
    </xf>
    <xf numFmtId="0" fontId="4" fillId="0" borderId="22" xfId="72" applyFont="1" applyBorder="1" applyAlignment="1">
      <alignment horizontal="center" vertical="center" wrapText="1"/>
      <protection/>
    </xf>
    <xf numFmtId="0" fontId="4" fillId="0" borderId="12" xfId="72" applyFont="1" applyBorder="1" applyAlignment="1">
      <alignment horizontal="center" vertical="center" wrapText="1"/>
      <protection/>
    </xf>
    <xf numFmtId="0" fontId="5" fillId="0" borderId="22" xfId="72" applyFont="1" applyFill="1" applyBorder="1" applyProtection="1">
      <alignment vertical="center"/>
      <protection/>
    </xf>
    <xf numFmtId="0" fontId="5" fillId="0" borderId="0" xfId="72" applyFont="1" applyAlignment="1">
      <alignment horizontal="left" vertical="center"/>
      <protection/>
    </xf>
    <xf numFmtId="0" fontId="1" fillId="0" borderId="0" xfId="72" applyFont="1">
      <alignment vertical="center"/>
      <protection/>
    </xf>
  </cellXfs>
  <cellStyles count="6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 6"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常规 2 2 2" xfId="50"/>
    <cellStyle name="20% - 强调文字颜色 1" xfId="51"/>
    <cellStyle name="40% - 强调文字颜色 1" xfId="52"/>
    <cellStyle name="20% - 强调文字颜色 2" xfId="53"/>
    <cellStyle name="40% - 强调文字颜色 2" xfId="54"/>
    <cellStyle name="强调文字颜色 3" xfId="55"/>
    <cellStyle name="常规 3 2" xfId="56"/>
    <cellStyle name="强调文字颜色 4" xfId="57"/>
    <cellStyle name="20% - 强调文字颜色 4" xfId="58"/>
    <cellStyle name="40% - 强调文字颜色 4" xfId="59"/>
    <cellStyle name="常规 3 3" xfId="60"/>
    <cellStyle name="强调文字颜色 5" xfId="61"/>
    <cellStyle name="常规 2 2" xfId="62"/>
    <cellStyle name="40% - 强调文字颜色 5" xfId="63"/>
    <cellStyle name="60% - 强调文字颜色 5" xfId="64"/>
    <cellStyle name="常规 3 4" xfId="65"/>
    <cellStyle name="强调文字颜色 6" xfId="66"/>
    <cellStyle name="常规 2 3" xfId="67"/>
    <cellStyle name="40% - 强调文字颜色 6" xfId="68"/>
    <cellStyle name="常规 2 3 2" xfId="69"/>
    <cellStyle name="60% - 强调文字颜色 6" xfId="70"/>
    <cellStyle name="常规 2" xfId="71"/>
    <cellStyle name="常规 3" xfId="72"/>
    <cellStyle name="常规 4" xfId="73"/>
    <cellStyle name="常规 5" xfId="74"/>
    <cellStyle name="常规 7" xfId="7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S20"/>
  <sheetViews>
    <sheetView tabSelected="1" workbookViewId="0" topLeftCell="A1">
      <pane xSplit="2" ySplit="4" topLeftCell="C5" activePane="bottomRight" state="frozen"/>
      <selection pane="bottomRight" activeCell="W5" sqref="W5"/>
    </sheetView>
  </sheetViews>
  <sheetFormatPr defaultColWidth="8.75390625" defaultRowHeight="14.25"/>
  <cols>
    <col min="1" max="1" width="5.625" style="47" bestFit="1" customWidth="1"/>
    <col min="2" max="2" width="9.875" style="43" bestFit="1" customWidth="1"/>
    <col min="3" max="3" width="8.125" style="48" customWidth="1"/>
    <col min="4" max="4" width="9.375" style="48" customWidth="1"/>
    <col min="5" max="5" width="6.00390625" style="48" customWidth="1"/>
    <col min="6" max="8" width="7.50390625" style="48" customWidth="1"/>
    <col min="9" max="10" width="8.875" style="48" customWidth="1"/>
    <col min="11" max="11" width="7.50390625" style="48" customWidth="1"/>
    <col min="12" max="12" width="8.875" style="48" customWidth="1"/>
    <col min="13" max="13" width="9.375" style="48" customWidth="1"/>
    <col min="14" max="14" width="9.125" style="48" customWidth="1"/>
    <col min="15" max="15" width="10.00390625" style="48" customWidth="1"/>
    <col min="16" max="16" width="7.375" style="48" customWidth="1"/>
    <col min="17" max="17" width="7.875" style="48" customWidth="1"/>
    <col min="18" max="18" width="9.25390625" style="43" customWidth="1"/>
    <col min="19" max="20" width="9.00390625" style="43" bestFit="1" customWidth="1"/>
    <col min="21" max="24" width="8.75390625" style="43" customWidth="1"/>
    <col min="25" max="25" width="8.375" style="43" customWidth="1"/>
    <col min="26" max="16384" width="8.75390625" style="43" customWidth="1"/>
  </cols>
  <sheetData>
    <row r="1" spans="1:17" s="43" customFormat="1" ht="20.25">
      <c r="A1" s="49" t="s">
        <v>0</v>
      </c>
      <c r="B1" s="49"/>
      <c r="C1" s="49"/>
      <c r="D1" s="48"/>
      <c r="E1" s="50"/>
      <c r="F1" s="48"/>
      <c r="G1" s="48"/>
      <c r="H1" s="48"/>
      <c r="I1" s="48"/>
      <c r="J1" s="48"/>
      <c r="K1" s="48"/>
      <c r="L1" s="48"/>
      <c r="M1" s="48"/>
      <c r="N1" s="48"/>
      <c r="O1" s="48"/>
      <c r="P1" s="48"/>
      <c r="Q1" s="48"/>
    </row>
    <row r="2" spans="1:18" s="43" customFormat="1" ht="53.25" customHeight="1">
      <c r="A2" s="51" t="s">
        <v>1</v>
      </c>
      <c r="B2" s="51"/>
      <c r="C2" s="51"/>
      <c r="D2" s="51"/>
      <c r="E2" s="51"/>
      <c r="F2" s="51"/>
      <c r="G2" s="51"/>
      <c r="H2" s="51"/>
      <c r="I2" s="51"/>
      <c r="J2" s="51"/>
      <c r="K2" s="51"/>
      <c r="L2" s="51"/>
      <c r="M2" s="51"/>
      <c r="N2" s="51"/>
      <c r="O2" s="51"/>
      <c r="P2" s="51"/>
      <c r="Q2" s="51"/>
      <c r="R2" s="74"/>
    </row>
    <row r="3" spans="1:18" s="44" customFormat="1" ht="31.5" customHeight="1">
      <c r="A3" s="52" t="s">
        <v>2</v>
      </c>
      <c r="B3" s="52" t="s">
        <v>3</v>
      </c>
      <c r="C3" s="53" t="s">
        <v>4</v>
      </c>
      <c r="D3" s="53" t="s">
        <v>5</v>
      </c>
      <c r="E3" s="54" t="s">
        <v>6</v>
      </c>
      <c r="F3" s="55"/>
      <c r="G3" s="56"/>
      <c r="H3" s="57"/>
      <c r="I3" s="54" t="s">
        <v>7</v>
      </c>
      <c r="J3" s="69"/>
      <c r="K3" s="69"/>
      <c r="L3" s="69"/>
      <c r="M3" s="70"/>
      <c r="N3" s="61" t="s">
        <v>8</v>
      </c>
      <c r="O3" s="69" t="s">
        <v>9</v>
      </c>
      <c r="P3" s="70"/>
      <c r="Q3" s="53" t="s">
        <v>10</v>
      </c>
      <c r="R3" s="75" t="s">
        <v>11</v>
      </c>
    </row>
    <row r="4" spans="1:18" s="44" customFormat="1" ht="49.5" customHeight="1">
      <c r="A4" s="58"/>
      <c r="B4" s="58"/>
      <c r="C4" s="59"/>
      <c r="D4" s="59"/>
      <c r="E4" s="59" t="s">
        <v>12</v>
      </c>
      <c r="F4" s="53" t="s">
        <v>13</v>
      </c>
      <c r="G4" s="60" t="s">
        <v>14</v>
      </c>
      <c r="H4" s="61" t="s">
        <v>15</v>
      </c>
      <c r="I4" s="71" t="s">
        <v>12</v>
      </c>
      <c r="J4" s="61" t="s">
        <v>13</v>
      </c>
      <c r="K4" s="53" t="s">
        <v>14</v>
      </c>
      <c r="L4" s="53" t="s">
        <v>16</v>
      </c>
      <c r="M4" s="53" t="s">
        <v>15</v>
      </c>
      <c r="N4" s="61"/>
      <c r="O4" s="53" t="s">
        <v>17</v>
      </c>
      <c r="P4" s="53" t="s">
        <v>18</v>
      </c>
      <c r="Q4" s="76"/>
      <c r="R4" s="75"/>
    </row>
    <row r="5" spans="1:18" s="45" customFormat="1" ht="22.5" customHeight="1">
      <c r="A5" s="62">
        <v>1</v>
      </c>
      <c r="B5" s="26" t="s">
        <v>19</v>
      </c>
      <c r="C5" s="27">
        <v>79539</v>
      </c>
      <c r="D5" s="63">
        <f>C5*80/10000</f>
        <v>636.312</v>
      </c>
      <c r="E5" s="64">
        <f>F5+G5+H5</f>
        <v>362</v>
      </c>
      <c r="F5" s="27">
        <v>299</v>
      </c>
      <c r="G5" s="27">
        <v>48</v>
      </c>
      <c r="H5" s="27">
        <v>15</v>
      </c>
      <c r="I5" s="27">
        <f>SUM(J5:M5)</f>
        <v>233.7237</v>
      </c>
      <c r="J5" s="27">
        <f>ROUND(Q5/4112*1099.4,4)</f>
        <v>62.4893</v>
      </c>
      <c r="K5" s="27">
        <f>ROUND(Q5/4112*4.72,4)</f>
        <v>0.2683</v>
      </c>
      <c r="L5" s="27">
        <f>ROUND(Q5/4112*1303.552,4)</f>
        <v>74.0931</v>
      </c>
      <c r="M5" s="27">
        <f>ROUND(Q5/4112*1704.328,4)</f>
        <v>96.873</v>
      </c>
      <c r="N5" s="72">
        <v>562.7237</v>
      </c>
      <c r="O5" s="73">
        <v>32</v>
      </c>
      <c r="P5" s="73">
        <v>1</v>
      </c>
      <c r="Q5" s="73">
        <f>N5-E5+O5+P5</f>
        <v>233.7237</v>
      </c>
      <c r="R5" s="77">
        <f>E5+Q5</f>
        <v>595.7237</v>
      </c>
    </row>
    <row r="6" spans="1:18" s="45" customFormat="1" ht="22.5" customHeight="1">
      <c r="A6" s="62">
        <v>2</v>
      </c>
      <c r="B6" s="26" t="s">
        <v>20</v>
      </c>
      <c r="C6" s="27">
        <v>130041</v>
      </c>
      <c r="D6" s="63">
        <f aca="true" t="shared" si="0" ref="D6:D18">C6*80/10000</f>
        <v>1040.328</v>
      </c>
      <c r="E6" s="64">
        <f aca="true" t="shared" si="1" ref="E6:E18">F6+G6+H6</f>
        <v>624</v>
      </c>
      <c r="F6" s="27">
        <v>515</v>
      </c>
      <c r="G6" s="27">
        <v>83</v>
      </c>
      <c r="H6" s="27">
        <v>26</v>
      </c>
      <c r="I6" s="27">
        <f aca="true" t="shared" si="2" ref="I6:I18">SUM(J6:M6)</f>
        <v>374.72679999999997</v>
      </c>
      <c r="J6" s="27">
        <f aca="true" t="shared" si="3" ref="J6:J18">ROUND(Q6/4112*1099.4,4)</f>
        <v>100.1884</v>
      </c>
      <c r="K6" s="27">
        <f aca="true" t="shared" si="4" ref="K6:K18">ROUND(Q6/4112*4.72,4)</f>
        <v>0.4301</v>
      </c>
      <c r="L6" s="27">
        <f aca="true" t="shared" si="5" ref="L6:L18">ROUND(Q6/4112*1303.552,4)</f>
        <v>118.7928</v>
      </c>
      <c r="M6" s="27">
        <f aca="true" t="shared" si="6" ref="M6:M18">ROUND(Q6/4112*1704.328,4)</f>
        <v>155.3155</v>
      </c>
      <c r="N6" s="72">
        <v>971.8276</v>
      </c>
      <c r="O6" s="73">
        <v>25.8992</v>
      </c>
      <c r="P6" s="73">
        <v>1</v>
      </c>
      <c r="Q6" s="73">
        <f aca="true" t="shared" si="7" ref="Q6:Q18">N6-E6+O6+P6</f>
        <v>374.72679999999997</v>
      </c>
      <c r="R6" s="77">
        <f aca="true" t="shared" si="8" ref="R6:R18">E6+Q6</f>
        <v>998.7267999999999</v>
      </c>
    </row>
    <row r="7" spans="1:18" s="45" customFormat="1" ht="22.5" customHeight="1">
      <c r="A7" s="62">
        <v>3</v>
      </c>
      <c r="B7" s="26" t="s">
        <v>21</v>
      </c>
      <c r="C7" s="27">
        <v>99063</v>
      </c>
      <c r="D7" s="63">
        <f t="shared" si="0"/>
        <v>792.504</v>
      </c>
      <c r="E7" s="64">
        <f t="shared" si="1"/>
        <v>476</v>
      </c>
      <c r="F7" s="27">
        <v>392</v>
      </c>
      <c r="G7" s="27">
        <v>63</v>
      </c>
      <c r="H7" s="27">
        <v>21</v>
      </c>
      <c r="I7" s="27">
        <f t="shared" si="2"/>
        <v>343.22490000000005</v>
      </c>
      <c r="J7" s="27">
        <f t="shared" si="3"/>
        <v>91.7659</v>
      </c>
      <c r="K7" s="27">
        <f t="shared" si="4"/>
        <v>0.394</v>
      </c>
      <c r="L7" s="27">
        <f t="shared" si="5"/>
        <v>108.8063</v>
      </c>
      <c r="M7" s="27">
        <f t="shared" si="6"/>
        <v>142.2587</v>
      </c>
      <c r="N7" s="72">
        <v>784.2249</v>
      </c>
      <c r="O7" s="73">
        <v>34</v>
      </c>
      <c r="P7" s="73">
        <v>1</v>
      </c>
      <c r="Q7" s="73">
        <f t="shared" si="7"/>
        <v>343.22490000000005</v>
      </c>
      <c r="R7" s="77">
        <f t="shared" si="8"/>
        <v>819.2249</v>
      </c>
    </row>
    <row r="8" spans="1:18" s="45" customFormat="1" ht="22.5" customHeight="1">
      <c r="A8" s="62">
        <v>4</v>
      </c>
      <c r="B8" s="26" t="s">
        <v>22</v>
      </c>
      <c r="C8" s="27">
        <v>99821</v>
      </c>
      <c r="D8" s="63">
        <f t="shared" si="0"/>
        <v>798.568</v>
      </c>
      <c r="E8" s="64">
        <f t="shared" si="1"/>
        <v>479</v>
      </c>
      <c r="F8" s="27">
        <v>395</v>
      </c>
      <c r="G8" s="27">
        <v>64</v>
      </c>
      <c r="H8" s="27">
        <v>20</v>
      </c>
      <c r="I8" s="27">
        <f t="shared" si="2"/>
        <v>298.5246</v>
      </c>
      <c r="J8" s="27">
        <f t="shared" si="3"/>
        <v>79.8147</v>
      </c>
      <c r="K8" s="27">
        <f t="shared" si="4"/>
        <v>0.3427</v>
      </c>
      <c r="L8" s="27">
        <f t="shared" si="5"/>
        <v>94.6358</v>
      </c>
      <c r="M8" s="27">
        <v>123.7314</v>
      </c>
      <c r="N8" s="72">
        <v>730.5246</v>
      </c>
      <c r="O8" s="73">
        <v>46</v>
      </c>
      <c r="P8" s="73">
        <v>1</v>
      </c>
      <c r="Q8" s="73">
        <f t="shared" si="7"/>
        <v>298.52459999999996</v>
      </c>
      <c r="R8" s="77">
        <f t="shared" si="8"/>
        <v>777.5246</v>
      </c>
    </row>
    <row r="9" spans="1:18" s="45" customFormat="1" ht="22.5" customHeight="1">
      <c r="A9" s="62">
        <v>5</v>
      </c>
      <c r="B9" s="26" t="s">
        <v>23</v>
      </c>
      <c r="C9" s="27">
        <v>79975</v>
      </c>
      <c r="D9" s="63">
        <f t="shared" si="0"/>
        <v>639.8</v>
      </c>
      <c r="E9" s="64">
        <f t="shared" si="1"/>
        <v>384</v>
      </c>
      <c r="F9" s="27">
        <v>317</v>
      </c>
      <c r="G9" s="27">
        <v>51</v>
      </c>
      <c r="H9" s="27">
        <v>16</v>
      </c>
      <c r="I9" s="27">
        <f t="shared" si="2"/>
        <v>295.9914</v>
      </c>
      <c r="J9" s="27">
        <f t="shared" si="3"/>
        <v>79.1374</v>
      </c>
      <c r="K9" s="27">
        <f t="shared" si="4"/>
        <v>0.3398</v>
      </c>
      <c r="L9" s="27">
        <f t="shared" si="5"/>
        <v>93.8327</v>
      </c>
      <c r="M9" s="27">
        <f t="shared" si="6"/>
        <v>122.6815</v>
      </c>
      <c r="N9" s="72">
        <v>638.9914</v>
      </c>
      <c r="O9" s="73">
        <v>41</v>
      </c>
      <c r="P9" s="73"/>
      <c r="Q9" s="73">
        <f t="shared" si="7"/>
        <v>295.9914</v>
      </c>
      <c r="R9" s="77">
        <f t="shared" si="8"/>
        <v>679.9914</v>
      </c>
    </row>
    <row r="10" spans="1:18" s="45" customFormat="1" ht="22.5" customHeight="1">
      <c r="A10" s="62">
        <v>6</v>
      </c>
      <c r="B10" s="26" t="s">
        <v>24</v>
      </c>
      <c r="C10" s="27">
        <v>65408</v>
      </c>
      <c r="D10" s="63">
        <f t="shared" si="0"/>
        <v>523.264</v>
      </c>
      <c r="E10" s="64">
        <f t="shared" si="1"/>
        <v>314</v>
      </c>
      <c r="F10" s="27">
        <v>259</v>
      </c>
      <c r="G10" s="27">
        <v>42</v>
      </c>
      <c r="H10" s="27">
        <v>13</v>
      </c>
      <c r="I10" s="27">
        <f t="shared" si="2"/>
        <v>225.51300000000003</v>
      </c>
      <c r="J10" s="27">
        <f t="shared" si="3"/>
        <v>60.294</v>
      </c>
      <c r="K10" s="27">
        <f t="shared" si="4"/>
        <v>0.2589</v>
      </c>
      <c r="L10" s="27">
        <f t="shared" si="5"/>
        <v>71.4903</v>
      </c>
      <c r="M10" s="27">
        <v>93.4698</v>
      </c>
      <c r="N10" s="72">
        <v>498.513</v>
      </c>
      <c r="O10" s="73">
        <v>41</v>
      </c>
      <c r="P10" s="73"/>
      <c r="Q10" s="73">
        <f t="shared" si="7"/>
        <v>225.51299999999998</v>
      </c>
      <c r="R10" s="77">
        <f t="shared" si="8"/>
        <v>539.5129999999999</v>
      </c>
    </row>
    <row r="11" spans="1:18" s="45" customFormat="1" ht="22.5" customHeight="1">
      <c r="A11" s="62">
        <v>7</v>
      </c>
      <c r="B11" s="26" t="s">
        <v>25</v>
      </c>
      <c r="C11" s="27">
        <v>102809</v>
      </c>
      <c r="D11" s="63">
        <f t="shared" si="0"/>
        <v>822.472</v>
      </c>
      <c r="E11" s="64">
        <f t="shared" si="1"/>
        <v>494</v>
      </c>
      <c r="F11" s="27">
        <v>407</v>
      </c>
      <c r="G11" s="27">
        <v>66</v>
      </c>
      <c r="H11" s="27">
        <v>21</v>
      </c>
      <c r="I11" s="27">
        <f t="shared" si="2"/>
        <v>344.1473</v>
      </c>
      <c r="J11" s="27">
        <f t="shared" si="3"/>
        <v>92.0125</v>
      </c>
      <c r="K11" s="27">
        <f t="shared" si="4"/>
        <v>0.395</v>
      </c>
      <c r="L11" s="27">
        <f t="shared" si="5"/>
        <v>109.0987</v>
      </c>
      <c r="M11" s="27">
        <v>142.6411</v>
      </c>
      <c r="N11" s="72">
        <v>794.1473</v>
      </c>
      <c r="O11" s="73">
        <v>43</v>
      </c>
      <c r="P11" s="73">
        <v>1</v>
      </c>
      <c r="Q11" s="73">
        <f t="shared" si="7"/>
        <v>344.1473</v>
      </c>
      <c r="R11" s="77">
        <f t="shared" si="8"/>
        <v>838.1473</v>
      </c>
    </row>
    <row r="12" spans="1:18" s="45" customFormat="1" ht="22.5" customHeight="1">
      <c r="A12" s="62">
        <v>8</v>
      </c>
      <c r="B12" s="26" t="s">
        <v>26</v>
      </c>
      <c r="C12" s="27">
        <v>118255</v>
      </c>
      <c r="D12" s="63">
        <f t="shared" si="0"/>
        <v>946.04</v>
      </c>
      <c r="E12" s="64">
        <f t="shared" si="1"/>
        <v>568</v>
      </c>
      <c r="F12" s="27">
        <v>468</v>
      </c>
      <c r="G12" s="27">
        <v>76</v>
      </c>
      <c r="H12" s="27">
        <v>24</v>
      </c>
      <c r="I12" s="27">
        <f t="shared" si="2"/>
        <v>334.5212</v>
      </c>
      <c r="J12" s="27">
        <f t="shared" si="3"/>
        <v>89.4389</v>
      </c>
      <c r="K12" s="27">
        <f t="shared" si="4"/>
        <v>0.384</v>
      </c>
      <c r="L12" s="27">
        <f t="shared" si="5"/>
        <v>106.0471</v>
      </c>
      <c r="M12" s="27">
        <f t="shared" si="6"/>
        <v>138.6512</v>
      </c>
      <c r="N12" s="72">
        <v>867.5212</v>
      </c>
      <c r="O12" s="73">
        <v>34</v>
      </c>
      <c r="P12" s="73">
        <v>1</v>
      </c>
      <c r="Q12" s="73">
        <f t="shared" si="7"/>
        <v>334.5212</v>
      </c>
      <c r="R12" s="77">
        <f t="shared" si="8"/>
        <v>902.5212</v>
      </c>
    </row>
    <row r="13" spans="1:18" s="45" customFormat="1" ht="22.5" customHeight="1">
      <c r="A13" s="62">
        <v>9</v>
      </c>
      <c r="B13" s="26" t="s">
        <v>27</v>
      </c>
      <c r="C13" s="27">
        <v>90976</v>
      </c>
      <c r="D13" s="63">
        <f t="shared" si="0"/>
        <v>727.808</v>
      </c>
      <c r="E13" s="64">
        <f t="shared" si="1"/>
        <v>417</v>
      </c>
      <c r="F13" s="27">
        <v>345</v>
      </c>
      <c r="G13" s="27">
        <v>56</v>
      </c>
      <c r="H13" s="27">
        <v>16</v>
      </c>
      <c r="I13" s="27">
        <f t="shared" si="2"/>
        <v>276.5811</v>
      </c>
      <c r="J13" s="27">
        <f t="shared" si="3"/>
        <v>73.9478</v>
      </c>
      <c r="K13" s="27">
        <f t="shared" si="4"/>
        <v>0.3175</v>
      </c>
      <c r="L13" s="27">
        <f t="shared" si="5"/>
        <v>87.6794</v>
      </c>
      <c r="M13" s="27">
        <f t="shared" si="6"/>
        <v>114.6364</v>
      </c>
      <c r="N13" s="72">
        <v>661.5811</v>
      </c>
      <c r="O13" s="73">
        <v>32</v>
      </c>
      <c r="P13" s="73"/>
      <c r="Q13" s="73">
        <f t="shared" si="7"/>
        <v>276.5811</v>
      </c>
      <c r="R13" s="77">
        <f t="shared" si="8"/>
        <v>693.5811</v>
      </c>
    </row>
    <row r="14" spans="1:18" s="45" customFormat="1" ht="22.5" customHeight="1">
      <c r="A14" s="62">
        <v>10</v>
      </c>
      <c r="B14" s="26" t="s">
        <v>28</v>
      </c>
      <c r="C14" s="27">
        <v>83985</v>
      </c>
      <c r="D14" s="63">
        <f t="shared" si="0"/>
        <v>671.88</v>
      </c>
      <c r="E14" s="64">
        <f t="shared" si="1"/>
        <v>403</v>
      </c>
      <c r="F14" s="27">
        <v>333</v>
      </c>
      <c r="G14" s="27">
        <v>54</v>
      </c>
      <c r="H14" s="27">
        <v>16</v>
      </c>
      <c r="I14" s="27">
        <f t="shared" si="2"/>
        <v>175.7267</v>
      </c>
      <c r="J14" s="27">
        <f t="shared" si="3"/>
        <v>46.983</v>
      </c>
      <c r="K14" s="27">
        <f t="shared" si="4"/>
        <v>0.2017</v>
      </c>
      <c r="L14" s="27">
        <f t="shared" si="5"/>
        <v>55.7074</v>
      </c>
      <c r="M14" s="27">
        <f t="shared" si="6"/>
        <v>72.8346</v>
      </c>
      <c r="N14" s="72">
        <v>551.8275</v>
      </c>
      <c r="O14" s="73">
        <v>25.8992</v>
      </c>
      <c r="P14" s="73">
        <v>1</v>
      </c>
      <c r="Q14" s="73">
        <f t="shared" si="7"/>
        <v>175.7267</v>
      </c>
      <c r="R14" s="77">
        <f t="shared" si="8"/>
        <v>578.7266999999999</v>
      </c>
    </row>
    <row r="15" spans="1:18" s="45" customFormat="1" ht="22.5" customHeight="1">
      <c r="A15" s="62">
        <v>11</v>
      </c>
      <c r="B15" s="26" t="s">
        <v>29</v>
      </c>
      <c r="C15" s="27">
        <v>100564</v>
      </c>
      <c r="D15" s="63">
        <f t="shared" si="0"/>
        <v>804.512</v>
      </c>
      <c r="E15" s="64">
        <f t="shared" si="1"/>
        <v>483</v>
      </c>
      <c r="F15" s="27">
        <v>398</v>
      </c>
      <c r="G15" s="27">
        <v>64</v>
      </c>
      <c r="H15" s="27">
        <v>21</v>
      </c>
      <c r="I15" s="27">
        <f t="shared" si="2"/>
        <v>424.0171</v>
      </c>
      <c r="J15" s="27">
        <f t="shared" si="3"/>
        <v>113.3668</v>
      </c>
      <c r="K15" s="27">
        <f t="shared" si="4"/>
        <v>0.4867</v>
      </c>
      <c r="L15" s="27">
        <f t="shared" si="5"/>
        <v>134.4184</v>
      </c>
      <c r="M15" s="27">
        <f t="shared" si="6"/>
        <v>175.7452</v>
      </c>
      <c r="N15" s="72">
        <v>857.0171</v>
      </c>
      <c r="O15" s="73">
        <v>49</v>
      </c>
      <c r="P15" s="73">
        <v>1</v>
      </c>
      <c r="Q15" s="73">
        <f t="shared" si="7"/>
        <v>424.0171</v>
      </c>
      <c r="R15" s="77">
        <f t="shared" si="8"/>
        <v>907.0171</v>
      </c>
    </row>
    <row r="16" spans="1:18" s="45" customFormat="1" ht="22.5" customHeight="1">
      <c r="A16" s="62">
        <v>12</v>
      </c>
      <c r="B16" s="26" t="s">
        <v>30</v>
      </c>
      <c r="C16" s="27">
        <v>99600</v>
      </c>
      <c r="D16" s="63">
        <f t="shared" si="0"/>
        <v>796.8</v>
      </c>
      <c r="E16" s="64">
        <f t="shared" si="1"/>
        <v>478</v>
      </c>
      <c r="F16" s="27">
        <v>395</v>
      </c>
      <c r="G16" s="27">
        <v>64</v>
      </c>
      <c r="H16" s="27">
        <v>19</v>
      </c>
      <c r="I16" s="27">
        <f t="shared" si="2"/>
        <v>425.72369999999995</v>
      </c>
      <c r="J16" s="27">
        <f t="shared" si="3"/>
        <v>113.8231</v>
      </c>
      <c r="K16" s="27">
        <f t="shared" si="4"/>
        <v>0.4887</v>
      </c>
      <c r="L16" s="27">
        <f t="shared" si="5"/>
        <v>134.9594</v>
      </c>
      <c r="M16" s="27">
        <f t="shared" si="6"/>
        <v>176.4525</v>
      </c>
      <c r="N16" s="72">
        <v>844.7237</v>
      </c>
      <c r="O16" s="73">
        <v>58</v>
      </c>
      <c r="P16" s="73">
        <v>1</v>
      </c>
      <c r="Q16" s="73">
        <f t="shared" si="7"/>
        <v>425.7237</v>
      </c>
      <c r="R16" s="77">
        <f t="shared" si="8"/>
        <v>903.7237</v>
      </c>
    </row>
    <row r="17" spans="1:18" s="45" customFormat="1" ht="22.5" customHeight="1">
      <c r="A17" s="62">
        <v>13</v>
      </c>
      <c r="B17" s="26" t="s">
        <v>31</v>
      </c>
      <c r="C17" s="27">
        <v>62500</v>
      </c>
      <c r="D17" s="63">
        <f t="shared" si="0"/>
        <v>500</v>
      </c>
      <c r="E17" s="64">
        <f t="shared" si="1"/>
        <v>300</v>
      </c>
      <c r="F17" s="27">
        <v>248</v>
      </c>
      <c r="G17" s="27">
        <v>40</v>
      </c>
      <c r="H17" s="27">
        <v>12</v>
      </c>
      <c r="I17" s="27">
        <f t="shared" si="2"/>
        <v>192.4545</v>
      </c>
      <c r="J17" s="27">
        <f t="shared" si="3"/>
        <v>51.4554</v>
      </c>
      <c r="K17" s="27">
        <f t="shared" si="4"/>
        <v>0.2209</v>
      </c>
      <c r="L17" s="27">
        <f t="shared" si="5"/>
        <v>61.0103</v>
      </c>
      <c r="M17" s="27">
        <f t="shared" si="6"/>
        <v>79.7679</v>
      </c>
      <c r="N17" s="72">
        <v>466.5553</v>
      </c>
      <c r="O17" s="73">
        <v>25.8992</v>
      </c>
      <c r="P17" s="73"/>
      <c r="Q17" s="73">
        <f t="shared" si="7"/>
        <v>192.4545</v>
      </c>
      <c r="R17" s="77">
        <f t="shared" si="8"/>
        <v>492.4545</v>
      </c>
    </row>
    <row r="18" spans="1:18" s="45" customFormat="1" ht="22.5" customHeight="1">
      <c r="A18" s="62">
        <v>14</v>
      </c>
      <c r="B18" s="26" t="s">
        <v>32</v>
      </c>
      <c r="C18" s="27">
        <v>60464</v>
      </c>
      <c r="D18" s="63">
        <f t="shared" si="0"/>
        <v>483.712</v>
      </c>
      <c r="E18" s="64">
        <f t="shared" si="1"/>
        <v>290</v>
      </c>
      <c r="F18" s="27">
        <v>240</v>
      </c>
      <c r="G18" s="27">
        <v>39</v>
      </c>
      <c r="H18" s="27">
        <v>11</v>
      </c>
      <c r="I18" s="27">
        <f t="shared" si="2"/>
        <v>167.124</v>
      </c>
      <c r="J18" s="27">
        <v>44.6828</v>
      </c>
      <c r="K18" s="27">
        <v>0.1917</v>
      </c>
      <c r="L18" s="27">
        <f t="shared" si="5"/>
        <v>52.9803</v>
      </c>
      <c r="M18" s="27">
        <v>69.2692</v>
      </c>
      <c r="N18" s="72">
        <v>427.2248</v>
      </c>
      <c r="O18" s="73">
        <v>28.8992</v>
      </c>
      <c r="P18" s="73">
        <v>1</v>
      </c>
      <c r="Q18" s="73">
        <f t="shared" si="7"/>
        <v>167.12400000000002</v>
      </c>
      <c r="R18" s="77">
        <f t="shared" si="8"/>
        <v>457.124</v>
      </c>
    </row>
    <row r="19" spans="1:19" s="45" customFormat="1" ht="24.75" customHeight="1">
      <c r="A19" s="65" t="s">
        <v>33</v>
      </c>
      <c r="B19" s="66"/>
      <c r="C19" s="64">
        <f aca="true" t="shared" si="9" ref="C19:H19">SUM(C5:C18)</f>
        <v>1273000</v>
      </c>
      <c r="D19" s="64">
        <f t="shared" si="9"/>
        <v>10183.999999999998</v>
      </c>
      <c r="E19" s="64">
        <f t="shared" si="9"/>
        <v>6072</v>
      </c>
      <c r="F19" s="64">
        <f t="shared" si="9"/>
        <v>5011</v>
      </c>
      <c r="G19" s="64">
        <f t="shared" si="9"/>
        <v>810</v>
      </c>
      <c r="H19" s="64">
        <f t="shared" si="9"/>
        <v>251</v>
      </c>
      <c r="I19" s="64">
        <f aca="true" t="shared" si="10" ref="H19:R19">SUM(I5:I18)</f>
        <v>4112</v>
      </c>
      <c r="J19" s="64">
        <f t="shared" si="10"/>
        <v>1099.4</v>
      </c>
      <c r="K19" s="64">
        <f t="shared" si="10"/>
        <v>4.72</v>
      </c>
      <c r="L19" s="64">
        <f t="shared" si="10"/>
        <v>1303.5519999999997</v>
      </c>
      <c r="M19" s="64">
        <f t="shared" si="10"/>
        <v>1704.328</v>
      </c>
      <c r="N19" s="64">
        <f t="shared" si="10"/>
        <v>9657.4032</v>
      </c>
      <c r="O19" s="64">
        <f t="shared" si="10"/>
        <v>516.5968</v>
      </c>
      <c r="P19" s="64">
        <f t="shared" si="10"/>
        <v>10</v>
      </c>
      <c r="Q19" s="64">
        <f t="shared" si="10"/>
        <v>4112</v>
      </c>
      <c r="R19" s="77">
        <f>N19+O19+P19</f>
        <v>10184</v>
      </c>
      <c r="S19" s="46"/>
    </row>
    <row r="20" spans="1:19" s="46" customFormat="1" ht="76.5" customHeight="1">
      <c r="A20" s="67" t="s">
        <v>34</v>
      </c>
      <c r="B20" s="68"/>
      <c r="C20" s="68"/>
      <c r="D20" s="68"/>
      <c r="E20" s="68"/>
      <c r="F20" s="68"/>
      <c r="G20" s="68"/>
      <c r="H20" s="68"/>
      <c r="I20" s="68"/>
      <c r="J20" s="68"/>
      <c r="K20" s="68"/>
      <c r="L20" s="68"/>
      <c r="M20" s="68"/>
      <c r="N20" s="68"/>
      <c r="O20" s="68"/>
      <c r="P20" s="68"/>
      <c r="Q20" s="68"/>
      <c r="R20" s="78"/>
      <c r="S20" s="79"/>
    </row>
  </sheetData>
  <sheetProtection/>
  <mergeCells count="14">
    <mergeCell ref="A1:C1"/>
    <mergeCell ref="A2:Q2"/>
    <mergeCell ref="E3:H3"/>
    <mergeCell ref="I3:M3"/>
    <mergeCell ref="O3:P3"/>
    <mergeCell ref="A19:B19"/>
    <mergeCell ref="A20:Q20"/>
    <mergeCell ref="A3:A4"/>
    <mergeCell ref="B3:B4"/>
    <mergeCell ref="C3:C4"/>
    <mergeCell ref="D3:D4"/>
    <mergeCell ref="N3:N4"/>
    <mergeCell ref="Q3:Q4"/>
    <mergeCell ref="R3:R4"/>
  </mergeCells>
  <printOptions horizontalCentered="1"/>
  <pageMargins left="0.39305555555555555" right="0.39305555555555555" top="0.7083333333333334" bottom="0.3541666666666667" header="0.4722222222222222" footer="0.19652777777777777"/>
  <pageSetup fitToHeight="1" fitToWidth="1" horizontalDpi="600" verticalDpi="600" orientation="landscape" paperSize="9" scale="87"/>
</worksheet>
</file>

<file path=xl/worksheets/sheet2.xml><?xml version="1.0" encoding="utf-8"?>
<worksheet xmlns="http://schemas.openxmlformats.org/spreadsheetml/2006/main" xmlns:r="http://schemas.openxmlformats.org/officeDocument/2006/relationships">
  <sheetPr>
    <pageSetUpPr fitToPage="1"/>
  </sheetPr>
  <dimension ref="A1:R45"/>
  <sheetViews>
    <sheetView tabSelected="1" workbookViewId="0" topLeftCell="A1">
      <pane xSplit="3" ySplit="5" topLeftCell="D35" activePane="bottomRight" state="frozen"/>
      <selection pane="bottomRight" activeCell="W5" sqref="W5"/>
    </sheetView>
  </sheetViews>
  <sheetFormatPr defaultColWidth="8.75390625" defaultRowHeight="14.25"/>
  <cols>
    <col min="1" max="1" width="5.125" style="21" customWidth="1"/>
    <col min="2" max="2" width="20.125" style="22" customWidth="1"/>
    <col min="3" max="3" width="31.00390625" style="22" bestFit="1" customWidth="1"/>
    <col min="4" max="6" width="9.875" style="22" bestFit="1" customWidth="1"/>
    <col min="7" max="11" width="8.75390625" style="22" customWidth="1"/>
    <col min="12" max="13" width="9.875" style="22" bestFit="1" customWidth="1"/>
    <col min="14" max="16" width="8.75390625" style="22" customWidth="1"/>
    <col min="17" max="17" width="9.875" style="22" bestFit="1" customWidth="1"/>
    <col min="18" max="18" width="9.625" style="23" bestFit="1" customWidth="1"/>
    <col min="19" max="19" width="9.25390625" style="22" bestFit="1" customWidth="1"/>
    <col min="20" max="31" width="9.00390625" style="22" bestFit="1" customWidth="1"/>
    <col min="32" max="16384" width="8.75390625" style="22" customWidth="1"/>
  </cols>
  <sheetData>
    <row r="1" spans="1:18" s="1" customFormat="1" ht="14.25">
      <c r="A1" s="5" t="s">
        <v>35</v>
      </c>
      <c r="B1" s="5"/>
      <c r="R1" s="14"/>
    </row>
    <row r="2" spans="1:18" ht="32.25" customHeight="1">
      <c r="A2" s="24" t="s">
        <v>36</v>
      </c>
      <c r="B2" s="24"/>
      <c r="C2" s="24"/>
      <c r="D2" s="24"/>
      <c r="E2" s="24"/>
      <c r="F2" s="24"/>
      <c r="G2" s="24"/>
      <c r="H2" s="24"/>
      <c r="I2" s="24"/>
      <c r="J2" s="24"/>
      <c r="K2" s="24"/>
      <c r="L2" s="24"/>
      <c r="M2" s="24"/>
      <c r="N2" s="24"/>
      <c r="O2" s="24"/>
      <c r="P2" s="24"/>
      <c r="Q2" s="24"/>
      <c r="R2" s="24"/>
    </row>
    <row r="3" spans="1:18" s="19" customFormat="1" ht="13.5" customHeight="1">
      <c r="A3" s="25" t="s">
        <v>37</v>
      </c>
      <c r="B3" s="25"/>
      <c r="C3" s="25"/>
      <c r="D3" s="26" t="s">
        <v>19</v>
      </c>
      <c r="E3" s="26" t="s">
        <v>20</v>
      </c>
      <c r="F3" s="26" t="s">
        <v>21</v>
      </c>
      <c r="G3" s="26" t="s">
        <v>22</v>
      </c>
      <c r="H3" s="26" t="s">
        <v>23</v>
      </c>
      <c r="I3" s="26" t="s">
        <v>24</v>
      </c>
      <c r="J3" s="26" t="s">
        <v>25</v>
      </c>
      <c r="K3" s="26" t="s">
        <v>26</v>
      </c>
      <c r="L3" s="26" t="s">
        <v>27</v>
      </c>
      <c r="M3" s="26" t="s">
        <v>28</v>
      </c>
      <c r="N3" s="26" t="s">
        <v>29</v>
      </c>
      <c r="O3" s="26" t="s">
        <v>30</v>
      </c>
      <c r="P3" s="26" t="s">
        <v>31</v>
      </c>
      <c r="Q3" s="26" t="s">
        <v>32</v>
      </c>
      <c r="R3" s="25" t="s">
        <v>33</v>
      </c>
    </row>
    <row r="4" spans="1:18" ht="13.5" customHeight="1">
      <c r="A4" s="25" t="s">
        <v>38</v>
      </c>
      <c r="B4" s="25"/>
      <c r="C4" s="25"/>
      <c r="D4" s="27">
        <v>79539</v>
      </c>
      <c r="E4" s="27">
        <v>130041</v>
      </c>
      <c r="F4" s="27">
        <v>99063</v>
      </c>
      <c r="G4" s="27">
        <v>99821</v>
      </c>
      <c r="H4" s="27">
        <v>79975</v>
      </c>
      <c r="I4" s="27" t="s">
        <v>12</v>
      </c>
      <c r="J4" s="27">
        <v>102809</v>
      </c>
      <c r="K4" s="27">
        <v>118255</v>
      </c>
      <c r="L4" s="27">
        <v>90976</v>
      </c>
      <c r="M4" s="27">
        <v>83985</v>
      </c>
      <c r="N4" s="27">
        <v>100564</v>
      </c>
      <c r="O4" s="27">
        <v>99600</v>
      </c>
      <c r="P4" s="27">
        <v>62500</v>
      </c>
      <c r="Q4" s="27">
        <v>60464</v>
      </c>
      <c r="R4" s="39">
        <f>SUM(D4:Q4)</f>
        <v>1207592</v>
      </c>
    </row>
    <row r="5" spans="1:18" ht="13.5" customHeight="1">
      <c r="A5" s="25" t="s">
        <v>39</v>
      </c>
      <c r="B5" s="25"/>
      <c r="C5" s="25"/>
      <c r="D5" s="27">
        <v>92.25</v>
      </c>
      <c r="E5" s="27">
        <v>90.02</v>
      </c>
      <c r="F5" s="27">
        <v>92.75</v>
      </c>
      <c r="G5" s="27">
        <v>93.07</v>
      </c>
      <c r="H5" s="27">
        <v>93.61</v>
      </c>
      <c r="I5" s="27">
        <v>94.82</v>
      </c>
      <c r="J5" s="27">
        <v>95.11</v>
      </c>
      <c r="K5" s="27">
        <v>90.87</v>
      </c>
      <c r="L5" s="27">
        <v>90.79</v>
      </c>
      <c r="M5" s="27">
        <v>88.11</v>
      </c>
      <c r="N5" s="27">
        <v>95.25</v>
      </c>
      <c r="O5" s="27">
        <v>95.84</v>
      </c>
      <c r="P5" s="27">
        <v>90.38</v>
      </c>
      <c r="Q5" s="27">
        <v>85.36</v>
      </c>
      <c r="R5" s="39"/>
    </row>
    <row r="6" spans="1:18" ht="13.5" customHeight="1">
      <c r="A6" s="28" t="s">
        <v>40</v>
      </c>
      <c r="B6" s="26" t="s">
        <v>40</v>
      </c>
      <c r="C6" s="29" t="s">
        <v>41</v>
      </c>
      <c r="D6" s="30">
        <f>ROUND(11037040/1273000*D4,0)</f>
        <v>689611</v>
      </c>
      <c r="E6" s="30">
        <f aca="true" t="shared" si="0" ref="E6:Q6">ROUND(11037040/1273000*E4,0)</f>
        <v>1127469</v>
      </c>
      <c r="F6" s="30">
        <f t="shared" si="0"/>
        <v>858886</v>
      </c>
      <c r="G6" s="30">
        <f t="shared" si="0"/>
        <v>865458</v>
      </c>
      <c r="H6" s="30">
        <f t="shared" si="0"/>
        <v>693391</v>
      </c>
      <c r="I6" s="30" t="e">
        <f t="shared" si="0"/>
        <v>#VALUE!</v>
      </c>
      <c r="J6" s="30">
        <f t="shared" si="0"/>
        <v>891365</v>
      </c>
      <c r="K6" s="30">
        <f t="shared" si="0"/>
        <v>1025283</v>
      </c>
      <c r="L6" s="30">
        <f t="shared" si="0"/>
        <v>788771</v>
      </c>
      <c r="M6" s="30">
        <f t="shared" si="0"/>
        <v>728159</v>
      </c>
      <c r="N6" s="30">
        <f t="shared" si="0"/>
        <v>871900</v>
      </c>
      <c r="O6" s="30">
        <f t="shared" si="0"/>
        <v>863542</v>
      </c>
      <c r="P6" s="30">
        <f t="shared" si="0"/>
        <v>541881</v>
      </c>
      <c r="Q6" s="30">
        <v>524230</v>
      </c>
      <c r="R6" s="30" t="e">
        <f>SUM(D6:Q6)</f>
        <v>#VALUE!</v>
      </c>
    </row>
    <row r="7" spans="1:18" ht="13.5" customHeight="1">
      <c r="A7" s="28"/>
      <c r="B7" s="26"/>
      <c r="C7" s="31" t="s">
        <v>42</v>
      </c>
      <c r="D7" s="30">
        <f>ROUND(2759260/1273000*D4,0)</f>
        <v>172403</v>
      </c>
      <c r="E7" s="30">
        <f aca="true" t="shared" si="1" ref="E7:Q7">ROUND(2759260/1273000*E4,0)</f>
        <v>281867</v>
      </c>
      <c r="F7" s="30">
        <f t="shared" si="1"/>
        <v>214722</v>
      </c>
      <c r="G7" s="30">
        <f t="shared" si="1"/>
        <v>216365</v>
      </c>
      <c r="H7" s="30">
        <f t="shared" si="1"/>
        <v>173348</v>
      </c>
      <c r="I7" s="30" t="e">
        <f t="shared" si="1"/>
        <v>#VALUE!</v>
      </c>
      <c r="J7" s="30">
        <f t="shared" si="1"/>
        <v>222841</v>
      </c>
      <c r="K7" s="30">
        <f t="shared" si="1"/>
        <v>256321</v>
      </c>
      <c r="L7" s="30">
        <f t="shared" si="1"/>
        <v>197193</v>
      </c>
      <c r="M7" s="30">
        <f t="shared" si="1"/>
        <v>182040</v>
      </c>
      <c r="N7" s="30">
        <f t="shared" si="1"/>
        <v>217975</v>
      </c>
      <c r="O7" s="30">
        <f t="shared" si="1"/>
        <v>215886</v>
      </c>
      <c r="P7" s="30">
        <f t="shared" si="1"/>
        <v>135470</v>
      </c>
      <c r="Q7" s="30">
        <v>131055</v>
      </c>
      <c r="R7" s="30" t="e">
        <f>SUM(D7:Q7)</f>
        <v>#VALUE!</v>
      </c>
    </row>
    <row r="8" spans="1:18" ht="13.5" customHeight="1">
      <c r="A8" s="28"/>
      <c r="B8" s="26"/>
      <c r="C8" s="31" t="s">
        <v>43</v>
      </c>
      <c r="D8" s="32">
        <f>ROUND(D7*D41,0)</f>
        <v>172403</v>
      </c>
      <c r="E8" s="32">
        <f aca="true" t="shared" si="2" ref="E8:Q8">ROUND(E7*E41,0)</f>
        <v>281867</v>
      </c>
      <c r="F8" s="32">
        <f t="shared" si="2"/>
        <v>214722</v>
      </c>
      <c r="G8" s="32">
        <f t="shared" si="2"/>
        <v>216365</v>
      </c>
      <c r="H8" s="32">
        <f t="shared" si="2"/>
        <v>173348</v>
      </c>
      <c r="I8" s="32" t="e">
        <f t="shared" si="2"/>
        <v>#VALUE!</v>
      </c>
      <c r="J8" s="32">
        <f t="shared" si="2"/>
        <v>222841</v>
      </c>
      <c r="K8" s="32">
        <f t="shared" si="2"/>
        <v>256321</v>
      </c>
      <c r="L8" s="32">
        <f t="shared" si="2"/>
        <v>197193</v>
      </c>
      <c r="M8" s="32">
        <f t="shared" si="2"/>
        <v>178217</v>
      </c>
      <c r="N8" s="32">
        <f t="shared" si="2"/>
        <v>217975</v>
      </c>
      <c r="O8" s="32">
        <f t="shared" si="2"/>
        <v>215886</v>
      </c>
      <c r="P8" s="32">
        <f t="shared" si="2"/>
        <v>135470</v>
      </c>
      <c r="Q8" s="32">
        <f t="shared" si="2"/>
        <v>124293</v>
      </c>
      <c r="R8" s="39" t="e">
        <f>SUM(D8:Q8)</f>
        <v>#VALUE!</v>
      </c>
    </row>
    <row r="9" spans="1:18" s="20" customFormat="1" ht="13.5" customHeight="1">
      <c r="A9" s="28"/>
      <c r="B9" s="26"/>
      <c r="C9" s="33" t="s">
        <v>12</v>
      </c>
      <c r="D9" s="34">
        <f>D6+D8</f>
        <v>862014</v>
      </c>
      <c r="E9" s="34">
        <f aca="true" t="shared" si="3" ref="E9:R9">E6+E8</f>
        <v>1409336</v>
      </c>
      <c r="F9" s="34">
        <f t="shared" si="3"/>
        <v>1073608</v>
      </c>
      <c r="G9" s="34">
        <f t="shared" si="3"/>
        <v>1081823</v>
      </c>
      <c r="H9" s="34">
        <f t="shared" si="3"/>
        <v>866739</v>
      </c>
      <c r="I9" s="34" t="e">
        <f t="shared" si="3"/>
        <v>#VALUE!</v>
      </c>
      <c r="J9" s="34">
        <f t="shared" si="3"/>
        <v>1114206</v>
      </c>
      <c r="K9" s="34">
        <f t="shared" si="3"/>
        <v>1281604</v>
      </c>
      <c r="L9" s="34">
        <f t="shared" si="3"/>
        <v>985964</v>
      </c>
      <c r="M9" s="34">
        <f t="shared" si="3"/>
        <v>906376</v>
      </c>
      <c r="N9" s="34">
        <f t="shared" si="3"/>
        <v>1089875</v>
      </c>
      <c r="O9" s="34">
        <f t="shared" si="3"/>
        <v>1079428</v>
      </c>
      <c r="P9" s="34">
        <f t="shared" si="3"/>
        <v>677351</v>
      </c>
      <c r="Q9" s="34">
        <f t="shared" si="3"/>
        <v>648523</v>
      </c>
      <c r="R9" s="34" t="e">
        <f t="shared" si="3"/>
        <v>#VALUE!</v>
      </c>
    </row>
    <row r="10" spans="1:18" ht="13.5" customHeight="1">
      <c r="A10" s="28" t="s">
        <v>44</v>
      </c>
      <c r="B10" s="35" t="s">
        <v>41</v>
      </c>
      <c r="C10" s="36"/>
      <c r="D10" s="37">
        <f>ROUND(33180680/1273000*D4,0)</f>
        <v>2073180</v>
      </c>
      <c r="E10" s="37">
        <f aca="true" t="shared" si="4" ref="E10:Q10">ROUND(33180680/1273000*E4,0)</f>
        <v>3389512</v>
      </c>
      <c r="F10" s="37">
        <f t="shared" si="4"/>
        <v>2582072</v>
      </c>
      <c r="G10" s="37">
        <f t="shared" si="4"/>
        <v>2601829</v>
      </c>
      <c r="H10" s="37">
        <f t="shared" si="4"/>
        <v>2084544</v>
      </c>
      <c r="I10" s="37" t="e">
        <f t="shared" si="4"/>
        <v>#VALUE!</v>
      </c>
      <c r="J10" s="37">
        <f t="shared" si="4"/>
        <v>2679711</v>
      </c>
      <c r="K10" s="37">
        <f t="shared" si="4"/>
        <v>3082311</v>
      </c>
      <c r="L10" s="37">
        <f t="shared" si="4"/>
        <v>2371285</v>
      </c>
      <c r="M10" s="37">
        <f t="shared" si="4"/>
        <v>2189065</v>
      </c>
      <c r="N10" s="37">
        <f t="shared" si="4"/>
        <v>2621196</v>
      </c>
      <c r="O10" s="37">
        <f t="shared" si="4"/>
        <v>2596069</v>
      </c>
      <c r="P10" s="37">
        <f t="shared" si="4"/>
        <v>1629059</v>
      </c>
      <c r="Q10" s="37">
        <f t="shared" si="4"/>
        <v>1575991</v>
      </c>
      <c r="R10" s="37" t="e">
        <f>SUM(D10:Q10)</f>
        <v>#VALUE!</v>
      </c>
    </row>
    <row r="11" spans="1:18" ht="13.5" customHeight="1">
      <c r="A11" s="28"/>
      <c r="B11" s="38" t="s">
        <v>45</v>
      </c>
      <c r="C11" s="38" t="s">
        <v>46</v>
      </c>
      <c r="D11" s="39">
        <v>123075</v>
      </c>
      <c r="E11" s="39">
        <v>69650</v>
      </c>
      <c r="F11" s="39">
        <v>409850</v>
      </c>
      <c r="G11" s="39">
        <v>174625</v>
      </c>
      <c r="H11" s="39">
        <v>24050</v>
      </c>
      <c r="I11" s="39">
        <v>43075</v>
      </c>
      <c r="J11" s="39">
        <v>239775</v>
      </c>
      <c r="K11" s="39">
        <v>719600</v>
      </c>
      <c r="L11" s="39">
        <v>474950</v>
      </c>
      <c r="M11" s="39">
        <v>253375</v>
      </c>
      <c r="N11" s="39">
        <v>124200</v>
      </c>
      <c r="O11" s="39">
        <v>113650</v>
      </c>
      <c r="P11" s="39">
        <v>149775</v>
      </c>
      <c r="Q11" s="39">
        <v>252625</v>
      </c>
      <c r="R11" s="39">
        <f>SUM(D11:Q11)</f>
        <v>3172275</v>
      </c>
    </row>
    <row r="12" spans="1:18" ht="13.5" customHeight="1">
      <c r="A12" s="28"/>
      <c r="B12" s="38"/>
      <c r="C12" s="38" t="s">
        <v>47</v>
      </c>
      <c r="D12" s="39">
        <v>699220</v>
      </c>
      <c r="E12" s="39">
        <v>994910</v>
      </c>
      <c r="F12" s="39">
        <v>443230</v>
      </c>
      <c r="G12" s="39">
        <v>811890</v>
      </c>
      <c r="H12" s="39">
        <v>512760</v>
      </c>
      <c r="I12" s="39">
        <v>521100</v>
      </c>
      <c r="J12" s="39">
        <v>587140</v>
      </c>
      <c r="K12" s="39">
        <v>629680</v>
      </c>
      <c r="L12" s="39">
        <v>505390</v>
      </c>
      <c r="M12" s="39">
        <v>536420</v>
      </c>
      <c r="N12" s="39">
        <v>828530</v>
      </c>
      <c r="O12" s="39">
        <v>770180</v>
      </c>
      <c r="P12" s="39">
        <v>545830</v>
      </c>
      <c r="Q12" s="39">
        <v>378850</v>
      </c>
      <c r="R12" s="39">
        <f aca="true" t="shared" si="5" ref="R12:R40">SUM(D12:Q12)</f>
        <v>8765130</v>
      </c>
    </row>
    <row r="13" spans="1:18" ht="13.5" customHeight="1">
      <c r="A13" s="28"/>
      <c r="B13" s="38"/>
      <c r="C13" s="38" t="s">
        <v>48</v>
      </c>
      <c r="D13" s="39">
        <v>4185</v>
      </c>
      <c r="E13" s="39">
        <v>15720</v>
      </c>
      <c r="F13" s="39">
        <v>39225</v>
      </c>
      <c r="G13" s="39">
        <v>69795</v>
      </c>
      <c r="H13" s="39">
        <v>13725</v>
      </c>
      <c r="I13" s="39">
        <v>13635</v>
      </c>
      <c r="J13" s="39">
        <v>114180</v>
      </c>
      <c r="K13" s="39">
        <v>133275</v>
      </c>
      <c r="L13" s="39">
        <v>40425</v>
      </c>
      <c r="M13" s="39">
        <v>44265</v>
      </c>
      <c r="N13" s="39">
        <v>92025</v>
      </c>
      <c r="O13" s="39">
        <v>54375</v>
      </c>
      <c r="P13" s="39">
        <v>44085</v>
      </c>
      <c r="Q13" s="39">
        <v>49905</v>
      </c>
      <c r="R13" s="39">
        <f t="shared" si="5"/>
        <v>728820</v>
      </c>
    </row>
    <row r="14" spans="1:18" ht="13.5" customHeight="1">
      <c r="A14" s="28"/>
      <c r="B14" s="38" t="s">
        <v>49</v>
      </c>
      <c r="C14" s="38" t="s">
        <v>50</v>
      </c>
      <c r="D14" s="39">
        <v>489100</v>
      </c>
      <c r="E14" s="39">
        <v>695100</v>
      </c>
      <c r="F14" s="39">
        <v>1683500</v>
      </c>
      <c r="G14" s="39">
        <v>1417000</v>
      </c>
      <c r="H14" s="39">
        <v>897400</v>
      </c>
      <c r="I14" s="39">
        <v>444200</v>
      </c>
      <c r="J14" s="39">
        <v>1038600</v>
      </c>
      <c r="K14" s="39">
        <v>3037000</v>
      </c>
      <c r="L14" s="39">
        <v>994100</v>
      </c>
      <c r="M14" s="39">
        <v>927800</v>
      </c>
      <c r="N14" s="39">
        <v>2062400</v>
      </c>
      <c r="O14" s="39">
        <v>788600</v>
      </c>
      <c r="P14" s="39">
        <v>1618600</v>
      </c>
      <c r="Q14" s="39">
        <v>1715700</v>
      </c>
      <c r="R14" s="39">
        <f t="shared" si="5"/>
        <v>17809100</v>
      </c>
    </row>
    <row r="15" spans="1:18" ht="13.5" customHeight="1">
      <c r="A15" s="28"/>
      <c r="B15" s="38" t="s">
        <v>51</v>
      </c>
      <c r="C15" s="38" t="s">
        <v>52</v>
      </c>
      <c r="D15" s="39">
        <v>48600</v>
      </c>
      <c r="E15" s="39">
        <v>100680</v>
      </c>
      <c r="F15" s="39">
        <v>142800</v>
      </c>
      <c r="G15" s="39">
        <v>116880</v>
      </c>
      <c r="H15" s="39">
        <v>47760</v>
      </c>
      <c r="I15" s="39">
        <v>52200</v>
      </c>
      <c r="J15" s="39">
        <v>97680</v>
      </c>
      <c r="K15" s="39">
        <v>238200</v>
      </c>
      <c r="L15" s="39">
        <v>56400</v>
      </c>
      <c r="M15" s="39">
        <v>81720</v>
      </c>
      <c r="N15" s="39">
        <v>165000</v>
      </c>
      <c r="O15" s="39">
        <v>56400</v>
      </c>
      <c r="P15" s="39">
        <v>66000</v>
      </c>
      <c r="Q15" s="39">
        <v>111960</v>
      </c>
      <c r="R15" s="39">
        <f t="shared" si="5"/>
        <v>1382280</v>
      </c>
    </row>
    <row r="16" spans="1:18" ht="13.5" customHeight="1">
      <c r="A16" s="28"/>
      <c r="B16" s="38"/>
      <c r="C16" s="38" t="s">
        <v>53</v>
      </c>
      <c r="D16" s="39">
        <v>330480</v>
      </c>
      <c r="E16" s="39">
        <v>613260</v>
      </c>
      <c r="F16" s="39">
        <v>708300</v>
      </c>
      <c r="G16" s="39">
        <v>590400</v>
      </c>
      <c r="H16" s="39">
        <v>349560</v>
      </c>
      <c r="I16" s="39">
        <v>295380</v>
      </c>
      <c r="J16" s="39">
        <v>594000</v>
      </c>
      <c r="K16" s="39">
        <v>1210860</v>
      </c>
      <c r="L16" s="39">
        <v>337860</v>
      </c>
      <c r="M16" s="39">
        <v>412920</v>
      </c>
      <c r="N16" s="39">
        <v>891720</v>
      </c>
      <c r="O16" s="39">
        <v>371880</v>
      </c>
      <c r="P16" s="39">
        <v>473760</v>
      </c>
      <c r="Q16" s="39">
        <v>550620</v>
      </c>
      <c r="R16" s="39">
        <f t="shared" si="5"/>
        <v>7731000</v>
      </c>
    </row>
    <row r="17" spans="1:18" ht="13.5" customHeight="1">
      <c r="A17" s="28"/>
      <c r="B17" s="38"/>
      <c r="C17" s="38" t="s">
        <v>54</v>
      </c>
      <c r="D17" s="39">
        <v>18480</v>
      </c>
      <c r="E17" s="39">
        <v>38640</v>
      </c>
      <c r="F17" s="39">
        <v>31080</v>
      </c>
      <c r="G17" s="39">
        <v>42480</v>
      </c>
      <c r="H17" s="39">
        <v>12300</v>
      </c>
      <c r="I17" s="39">
        <v>8760</v>
      </c>
      <c r="J17" s="39">
        <v>16860</v>
      </c>
      <c r="K17" s="39">
        <v>29580</v>
      </c>
      <c r="L17" s="39">
        <v>16440</v>
      </c>
      <c r="M17" s="39">
        <v>14760</v>
      </c>
      <c r="N17" s="39">
        <v>64260</v>
      </c>
      <c r="O17" s="39">
        <v>9660</v>
      </c>
      <c r="P17" s="39">
        <v>13260</v>
      </c>
      <c r="Q17" s="39">
        <v>32100</v>
      </c>
      <c r="R17" s="39">
        <f t="shared" si="5"/>
        <v>348660</v>
      </c>
    </row>
    <row r="18" spans="1:18" ht="13.5" customHeight="1">
      <c r="A18" s="28"/>
      <c r="B18" s="38"/>
      <c r="C18" s="38" t="s">
        <v>55</v>
      </c>
      <c r="D18" s="39">
        <v>103440</v>
      </c>
      <c r="E18" s="39">
        <v>188520</v>
      </c>
      <c r="F18" s="39">
        <v>138240</v>
      </c>
      <c r="G18" s="39">
        <v>224400</v>
      </c>
      <c r="H18" s="39">
        <v>92760</v>
      </c>
      <c r="I18" s="39">
        <v>63720</v>
      </c>
      <c r="J18" s="39">
        <v>137880</v>
      </c>
      <c r="K18" s="39">
        <v>285960</v>
      </c>
      <c r="L18" s="39">
        <v>92280</v>
      </c>
      <c r="M18" s="39">
        <v>115200</v>
      </c>
      <c r="N18" s="39">
        <v>358320</v>
      </c>
      <c r="O18" s="39">
        <v>135360</v>
      </c>
      <c r="P18" s="39">
        <v>100080</v>
      </c>
      <c r="Q18" s="39">
        <v>125520</v>
      </c>
      <c r="R18" s="39">
        <f t="shared" si="5"/>
        <v>2161680</v>
      </c>
    </row>
    <row r="19" spans="1:18" ht="13.5" customHeight="1">
      <c r="A19" s="28"/>
      <c r="B19" s="38"/>
      <c r="C19" s="38" t="s">
        <v>56</v>
      </c>
      <c r="D19" s="39">
        <v>44520</v>
      </c>
      <c r="E19" s="39">
        <v>179760</v>
      </c>
      <c r="F19" s="39">
        <v>571320</v>
      </c>
      <c r="G19" s="39">
        <v>185880</v>
      </c>
      <c r="H19" s="39">
        <v>165600</v>
      </c>
      <c r="I19" s="39">
        <v>130680</v>
      </c>
      <c r="J19" s="39">
        <v>312120</v>
      </c>
      <c r="K19" s="39">
        <v>857400</v>
      </c>
      <c r="L19" s="39">
        <v>170040</v>
      </c>
      <c r="M19" s="39">
        <v>353520</v>
      </c>
      <c r="N19" s="39">
        <v>423240</v>
      </c>
      <c r="O19" s="39">
        <v>81120</v>
      </c>
      <c r="P19" s="39">
        <v>472800</v>
      </c>
      <c r="Q19" s="39">
        <v>252240</v>
      </c>
      <c r="R19" s="39">
        <f t="shared" si="5"/>
        <v>4200240</v>
      </c>
    </row>
    <row r="20" spans="1:18" ht="13.5" customHeight="1">
      <c r="A20" s="28"/>
      <c r="B20" s="38" t="s">
        <v>57</v>
      </c>
      <c r="C20" s="38" t="s">
        <v>58</v>
      </c>
      <c r="D20" s="39">
        <v>59400</v>
      </c>
      <c r="E20" s="39">
        <v>121950</v>
      </c>
      <c r="F20" s="39">
        <v>177900</v>
      </c>
      <c r="G20" s="39">
        <v>147300</v>
      </c>
      <c r="H20" s="39">
        <v>59550</v>
      </c>
      <c r="I20" s="39">
        <v>57450</v>
      </c>
      <c r="J20" s="39">
        <v>112950</v>
      </c>
      <c r="K20" s="39">
        <v>300600</v>
      </c>
      <c r="L20" s="39">
        <v>68850</v>
      </c>
      <c r="M20" s="39">
        <v>103650</v>
      </c>
      <c r="N20" s="39">
        <v>200100</v>
      </c>
      <c r="O20" s="39">
        <v>64950</v>
      </c>
      <c r="P20" s="39">
        <v>80700</v>
      </c>
      <c r="Q20" s="39">
        <v>122550</v>
      </c>
      <c r="R20" s="39">
        <f t="shared" si="5"/>
        <v>1677900</v>
      </c>
    </row>
    <row r="21" spans="1:18" ht="13.5" customHeight="1">
      <c r="A21" s="28"/>
      <c r="B21" s="38"/>
      <c r="C21" s="38" t="s">
        <v>59</v>
      </c>
      <c r="D21" s="39">
        <v>611200</v>
      </c>
      <c r="E21" s="39">
        <v>1125500</v>
      </c>
      <c r="F21" s="39">
        <v>1056100</v>
      </c>
      <c r="G21" s="39">
        <v>1133700</v>
      </c>
      <c r="H21" s="39">
        <v>856900</v>
      </c>
      <c r="I21" s="39">
        <v>552600</v>
      </c>
      <c r="J21" s="39">
        <v>1018300</v>
      </c>
      <c r="K21" s="39">
        <v>1565500</v>
      </c>
      <c r="L21" s="39">
        <v>764600</v>
      </c>
      <c r="M21" s="39">
        <v>876800</v>
      </c>
      <c r="N21" s="39">
        <v>1498500</v>
      </c>
      <c r="O21" s="39">
        <v>776900</v>
      </c>
      <c r="P21" s="39">
        <v>754300</v>
      </c>
      <c r="Q21" s="39">
        <v>700600</v>
      </c>
      <c r="R21" s="39">
        <f t="shared" si="5"/>
        <v>13291500</v>
      </c>
    </row>
    <row r="22" spans="1:18" ht="13.5" customHeight="1">
      <c r="A22" s="28"/>
      <c r="B22" s="38"/>
      <c r="C22" s="38" t="s">
        <v>60</v>
      </c>
      <c r="D22" s="39">
        <v>39200</v>
      </c>
      <c r="E22" s="39">
        <v>79900</v>
      </c>
      <c r="F22" s="39">
        <v>117800</v>
      </c>
      <c r="G22" s="39">
        <v>97000</v>
      </c>
      <c r="H22" s="39">
        <v>39300</v>
      </c>
      <c r="I22" s="39">
        <v>38200</v>
      </c>
      <c r="J22" s="39">
        <v>75300</v>
      </c>
      <c r="K22" s="39">
        <v>199100</v>
      </c>
      <c r="L22" s="39">
        <v>45900</v>
      </c>
      <c r="M22" s="39">
        <v>67700</v>
      </c>
      <c r="N22" s="39">
        <v>132300</v>
      </c>
      <c r="O22" s="39">
        <v>43000</v>
      </c>
      <c r="P22" s="39">
        <v>53300</v>
      </c>
      <c r="Q22" s="39">
        <v>80300</v>
      </c>
      <c r="R22" s="39">
        <f t="shared" si="5"/>
        <v>1108300</v>
      </c>
    </row>
    <row r="23" spans="1:18" ht="13.5" customHeight="1">
      <c r="A23" s="28"/>
      <c r="B23" s="38"/>
      <c r="C23" s="38" t="s">
        <v>61</v>
      </c>
      <c r="D23" s="39">
        <v>34700</v>
      </c>
      <c r="E23" s="39">
        <v>82900</v>
      </c>
      <c r="F23" s="39">
        <v>90800</v>
      </c>
      <c r="G23" s="39">
        <v>79700</v>
      </c>
      <c r="H23" s="39">
        <v>36700</v>
      </c>
      <c r="I23" s="39">
        <v>38200</v>
      </c>
      <c r="J23" s="39">
        <v>60300</v>
      </c>
      <c r="K23" s="39">
        <v>158800</v>
      </c>
      <c r="L23" s="39">
        <v>35200</v>
      </c>
      <c r="M23" s="39">
        <v>54200</v>
      </c>
      <c r="N23" s="39">
        <v>115900</v>
      </c>
      <c r="O23" s="39">
        <v>34600</v>
      </c>
      <c r="P23" s="39">
        <v>44500</v>
      </c>
      <c r="Q23" s="39">
        <v>65600</v>
      </c>
      <c r="R23" s="39">
        <f t="shared" si="5"/>
        <v>932100</v>
      </c>
    </row>
    <row r="24" spans="1:18" ht="13.5" customHeight="1">
      <c r="A24" s="28"/>
      <c r="B24" s="38"/>
      <c r="C24" s="38" t="s">
        <v>62</v>
      </c>
      <c r="D24" s="39">
        <v>17550</v>
      </c>
      <c r="E24" s="39">
        <v>35250</v>
      </c>
      <c r="F24" s="39">
        <v>53500</v>
      </c>
      <c r="G24" s="39">
        <v>44050</v>
      </c>
      <c r="H24" s="39">
        <v>18550</v>
      </c>
      <c r="I24" s="39">
        <v>17000</v>
      </c>
      <c r="J24" s="39">
        <v>33950</v>
      </c>
      <c r="K24" s="39">
        <v>89300</v>
      </c>
      <c r="L24" s="39">
        <v>21150</v>
      </c>
      <c r="M24" s="39">
        <v>29500</v>
      </c>
      <c r="N24" s="39">
        <v>58450</v>
      </c>
      <c r="O24" s="39">
        <v>19200</v>
      </c>
      <c r="P24" s="39">
        <v>23600</v>
      </c>
      <c r="Q24" s="39">
        <v>36450</v>
      </c>
      <c r="R24" s="39">
        <f t="shared" si="5"/>
        <v>497500</v>
      </c>
    </row>
    <row r="25" spans="1:18" ht="13.5" customHeight="1">
      <c r="A25" s="28"/>
      <c r="B25" s="38" t="s">
        <v>63</v>
      </c>
      <c r="C25" s="38" t="s">
        <v>64</v>
      </c>
      <c r="D25" s="39">
        <v>10176750</v>
      </c>
      <c r="E25" s="39">
        <v>20430000</v>
      </c>
      <c r="F25" s="39">
        <v>16224750</v>
      </c>
      <c r="G25" s="39">
        <v>11315250</v>
      </c>
      <c r="H25" s="39">
        <v>14528250</v>
      </c>
      <c r="I25" s="39">
        <v>11281500</v>
      </c>
      <c r="J25" s="39">
        <v>16022250</v>
      </c>
      <c r="K25" s="39">
        <v>12685500</v>
      </c>
      <c r="L25" s="39">
        <v>12116250</v>
      </c>
      <c r="M25" s="39">
        <v>8381250</v>
      </c>
      <c r="N25" s="39">
        <v>15954750</v>
      </c>
      <c r="O25" s="39">
        <v>18144000</v>
      </c>
      <c r="P25" s="39">
        <v>8219250</v>
      </c>
      <c r="Q25" s="39">
        <v>6781500</v>
      </c>
      <c r="R25" s="39">
        <f t="shared" si="5"/>
        <v>182261250</v>
      </c>
    </row>
    <row r="26" spans="1:18" ht="13.5" customHeight="1">
      <c r="A26" s="28"/>
      <c r="B26" s="38" t="s">
        <v>65</v>
      </c>
      <c r="C26" s="38" t="s">
        <v>66</v>
      </c>
      <c r="D26" s="39">
        <v>2647680</v>
      </c>
      <c r="E26" s="39">
        <v>4564560</v>
      </c>
      <c r="F26" s="39">
        <v>3345440</v>
      </c>
      <c r="G26" s="39">
        <v>3209920</v>
      </c>
      <c r="H26" s="39">
        <v>2860480</v>
      </c>
      <c r="I26" s="39">
        <v>2472960</v>
      </c>
      <c r="J26" s="39">
        <v>3452960</v>
      </c>
      <c r="K26" s="39">
        <v>3568880</v>
      </c>
      <c r="L26" s="39">
        <v>2813440</v>
      </c>
      <c r="M26" s="39">
        <v>2083200</v>
      </c>
      <c r="N26" s="39">
        <v>4034240</v>
      </c>
      <c r="O26" s="39">
        <v>4606560</v>
      </c>
      <c r="P26" s="39">
        <v>2074240</v>
      </c>
      <c r="Q26" s="39">
        <v>1975120</v>
      </c>
      <c r="R26" s="39">
        <f t="shared" si="5"/>
        <v>43709680</v>
      </c>
    </row>
    <row r="27" spans="1:18" ht="13.5" customHeight="1">
      <c r="A27" s="28"/>
      <c r="B27" s="38"/>
      <c r="C27" s="38" t="s">
        <v>67</v>
      </c>
      <c r="D27" s="39">
        <v>2462880</v>
      </c>
      <c r="E27" s="39">
        <v>3947160</v>
      </c>
      <c r="F27" s="39">
        <v>3223920</v>
      </c>
      <c r="G27" s="39">
        <v>3631320</v>
      </c>
      <c r="H27" s="39">
        <v>2618280</v>
      </c>
      <c r="I27" s="39">
        <v>2019360</v>
      </c>
      <c r="J27" s="39">
        <v>3299520</v>
      </c>
      <c r="K27" s="39">
        <v>3454080</v>
      </c>
      <c r="L27" s="39">
        <v>2353680</v>
      </c>
      <c r="M27" s="39">
        <v>1675800</v>
      </c>
      <c r="N27" s="39">
        <v>4874520</v>
      </c>
      <c r="O27" s="39">
        <v>6053880</v>
      </c>
      <c r="P27" s="39">
        <v>2158800</v>
      </c>
      <c r="Q27" s="39">
        <v>1797600</v>
      </c>
      <c r="R27" s="39">
        <f t="shared" si="5"/>
        <v>43570800</v>
      </c>
    </row>
    <row r="28" spans="1:18" ht="13.5" customHeight="1">
      <c r="A28" s="28"/>
      <c r="B28" s="38" t="s">
        <v>68</v>
      </c>
      <c r="C28" s="38" t="s">
        <v>69</v>
      </c>
      <c r="D28" s="39">
        <v>1175040</v>
      </c>
      <c r="E28" s="39">
        <v>2073600</v>
      </c>
      <c r="F28" s="39">
        <v>1454080</v>
      </c>
      <c r="G28" s="39">
        <v>1516160</v>
      </c>
      <c r="H28" s="39">
        <v>1272960</v>
      </c>
      <c r="I28" s="39">
        <v>990720</v>
      </c>
      <c r="J28" s="39">
        <v>1559680</v>
      </c>
      <c r="K28" s="39">
        <v>1734400</v>
      </c>
      <c r="L28" s="39">
        <v>1323520</v>
      </c>
      <c r="M28" s="39">
        <v>1014400</v>
      </c>
      <c r="N28" s="39">
        <v>1783040</v>
      </c>
      <c r="O28" s="39">
        <v>1831680</v>
      </c>
      <c r="P28" s="39">
        <v>913280</v>
      </c>
      <c r="Q28" s="39">
        <v>897280</v>
      </c>
      <c r="R28" s="39">
        <f t="shared" si="5"/>
        <v>19539840</v>
      </c>
    </row>
    <row r="29" spans="1:18" ht="13.5" customHeight="1">
      <c r="A29" s="28"/>
      <c r="B29" s="38"/>
      <c r="C29" s="38" t="s">
        <v>70</v>
      </c>
      <c r="D29" s="39">
        <v>1160640</v>
      </c>
      <c r="E29" s="39">
        <v>1793280</v>
      </c>
      <c r="F29" s="39">
        <v>1505280</v>
      </c>
      <c r="G29" s="39">
        <v>1701120</v>
      </c>
      <c r="H29" s="39">
        <v>1239360</v>
      </c>
      <c r="I29" s="39">
        <v>735360</v>
      </c>
      <c r="J29" s="39">
        <v>1186560</v>
      </c>
      <c r="K29" s="39">
        <v>1642560</v>
      </c>
      <c r="L29" s="39">
        <v>1194240</v>
      </c>
      <c r="M29" s="39">
        <v>848640</v>
      </c>
      <c r="N29" s="39">
        <v>2213760</v>
      </c>
      <c r="O29" s="39">
        <v>2465280</v>
      </c>
      <c r="P29" s="39">
        <v>909120</v>
      </c>
      <c r="Q29" s="39">
        <v>720000</v>
      </c>
      <c r="R29" s="39">
        <f t="shared" si="5"/>
        <v>19315200</v>
      </c>
    </row>
    <row r="30" spans="1:18" ht="24" customHeight="1">
      <c r="A30" s="28"/>
      <c r="B30" s="38" t="s">
        <v>71</v>
      </c>
      <c r="C30" s="38" t="s">
        <v>72</v>
      </c>
      <c r="D30" s="39">
        <v>291720</v>
      </c>
      <c r="E30" s="39">
        <v>757350</v>
      </c>
      <c r="F30" s="39">
        <v>648890</v>
      </c>
      <c r="G30" s="39">
        <v>663850</v>
      </c>
      <c r="H30" s="39">
        <v>688160</v>
      </c>
      <c r="I30" s="39">
        <v>572220</v>
      </c>
      <c r="J30" s="39">
        <v>682550</v>
      </c>
      <c r="K30" s="39">
        <v>632060</v>
      </c>
      <c r="L30" s="39">
        <v>725560</v>
      </c>
      <c r="M30" s="39">
        <v>295460</v>
      </c>
      <c r="N30" s="39">
        <v>989230</v>
      </c>
      <c r="O30" s="39">
        <v>800360</v>
      </c>
      <c r="P30" s="39">
        <v>342210</v>
      </c>
      <c r="Q30" s="39">
        <v>224400</v>
      </c>
      <c r="R30" s="39">
        <f t="shared" si="5"/>
        <v>8314020</v>
      </c>
    </row>
    <row r="31" spans="1:18" ht="13.5" customHeight="1">
      <c r="A31" s="28"/>
      <c r="B31" s="38" t="s">
        <v>73</v>
      </c>
      <c r="C31" s="38" t="s">
        <v>74</v>
      </c>
      <c r="D31" s="39">
        <v>6885</v>
      </c>
      <c r="E31" s="39">
        <v>9180</v>
      </c>
      <c r="F31" s="39">
        <v>9180</v>
      </c>
      <c r="G31" s="39">
        <v>29835</v>
      </c>
      <c r="H31" s="39">
        <v>13770</v>
      </c>
      <c r="I31" s="39">
        <v>4590</v>
      </c>
      <c r="J31" s="39">
        <v>20655</v>
      </c>
      <c r="K31" s="39">
        <v>16065</v>
      </c>
      <c r="L31" s="39">
        <v>27540</v>
      </c>
      <c r="M31" s="39">
        <v>18360</v>
      </c>
      <c r="N31" s="39">
        <v>9180</v>
      </c>
      <c r="O31" s="39">
        <v>22950</v>
      </c>
      <c r="P31" s="39">
        <v>4590</v>
      </c>
      <c r="Q31" s="39">
        <v>16065</v>
      </c>
      <c r="R31" s="39">
        <f t="shared" si="5"/>
        <v>208845</v>
      </c>
    </row>
    <row r="32" spans="1:18" ht="13.5" customHeight="1">
      <c r="A32" s="28"/>
      <c r="B32" s="38"/>
      <c r="C32" s="38" t="s">
        <v>75</v>
      </c>
      <c r="D32" s="39">
        <v>407398</v>
      </c>
      <c r="E32" s="39">
        <v>860700</v>
      </c>
      <c r="F32" s="39">
        <v>545110</v>
      </c>
      <c r="G32" s="39">
        <v>602490</v>
      </c>
      <c r="H32" s="39">
        <v>573800</v>
      </c>
      <c r="I32" s="39">
        <v>263948</v>
      </c>
      <c r="J32" s="39">
        <v>872176</v>
      </c>
      <c r="K32" s="39">
        <v>556586</v>
      </c>
      <c r="L32" s="39">
        <v>516420</v>
      </c>
      <c r="M32" s="39">
        <v>229520</v>
      </c>
      <c r="N32" s="39">
        <v>510682</v>
      </c>
      <c r="O32" s="39">
        <v>459040</v>
      </c>
      <c r="P32" s="39">
        <v>246734</v>
      </c>
      <c r="Q32" s="39">
        <v>269686</v>
      </c>
      <c r="R32" s="39">
        <f t="shared" si="5"/>
        <v>6914290</v>
      </c>
    </row>
    <row r="33" spans="1:18" ht="13.5" customHeight="1">
      <c r="A33" s="28"/>
      <c r="B33" s="38"/>
      <c r="C33" s="38" t="s">
        <v>76</v>
      </c>
      <c r="D33" s="39">
        <v>183600</v>
      </c>
      <c r="E33" s="39">
        <v>413100</v>
      </c>
      <c r="F33" s="39">
        <v>355725</v>
      </c>
      <c r="G33" s="39">
        <v>355725</v>
      </c>
      <c r="H33" s="39">
        <v>183600</v>
      </c>
      <c r="I33" s="39">
        <v>137700</v>
      </c>
      <c r="J33" s="39">
        <v>516375</v>
      </c>
      <c r="K33" s="39">
        <v>837675</v>
      </c>
      <c r="L33" s="39">
        <v>321300</v>
      </c>
      <c r="M33" s="39">
        <v>275400</v>
      </c>
      <c r="N33" s="39">
        <v>367200</v>
      </c>
      <c r="O33" s="39">
        <v>378675</v>
      </c>
      <c r="P33" s="39">
        <v>252450</v>
      </c>
      <c r="Q33" s="39">
        <v>229500</v>
      </c>
      <c r="R33" s="39">
        <f t="shared" si="5"/>
        <v>4808025</v>
      </c>
    </row>
    <row r="34" spans="1:18" ht="13.5" customHeight="1">
      <c r="A34" s="28"/>
      <c r="B34" s="38"/>
      <c r="C34" s="38" t="s">
        <v>77</v>
      </c>
      <c r="D34" s="39">
        <v>799200</v>
      </c>
      <c r="E34" s="39">
        <v>1555400</v>
      </c>
      <c r="F34" s="39">
        <v>1035400</v>
      </c>
      <c r="G34" s="39">
        <v>701200</v>
      </c>
      <c r="H34" s="39">
        <v>1360200</v>
      </c>
      <c r="I34" s="39">
        <v>713900</v>
      </c>
      <c r="J34" s="39">
        <v>795500</v>
      </c>
      <c r="K34" s="39">
        <v>835000</v>
      </c>
      <c r="L34" s="39">
        <v>614800</v>
      </c>
      <c r="M34" s="39">
        <v>677600</v>
      </c>
      <c r="N34" s="39">
        <v>1337100</v>
      </c>
      <c r="O34" s="39">
        <v>1319800</v>
      </c>
      <c r="P34" s="39">
        <v>457400</v>
      </c>
      <c r="Q34" s="39">
        <v>641800</v>
      </c>
      <c r="R34" s="39">
        <f t="shared" si="5"/>
        <v>12844300</v>
      </c>
    </row>
    <row r="35" spans="1:18" ht="13.5" customHeight="1">
      <c r="A35" s="28"/>
      <c r="B35" s="38" t="s">
        <v>78</v>
      </c>
      <c r="C35" s="38" t="s">
        <v>79</v>
      </c>
      <c r="D35" s="39">
        <v>991328</v>
      </c>
      <c r="E35" s="39">
        <v>1636128</v>
      </c>
      <c r="F35" s="39">
        <v>1428752</v>
      </c>
      <c r="G35" s="39">
        <v>1004224</v>
      </c>
      <c r="H35" s="39">
        <v>1254864</v>
      </c>
      <c r="I35" s="39">
        <v>1001104</v>
      </c>
      <c r="J35" s="39">
        <v>1426672</v>
      </c>
      <c r="K35" s="39">
        <v>1194752</v>
      </c>
      <c r="L35" s="39">
        <v>1127984</v>
      </c>
      <c r="M35" s="39">
        <v>819520</v>
      </c>
      <c r="N35" s="39">
        <v>1456832</v>
      </c>
      <c r="O35" s="39">
        <v>1891136</v>
      </c>
      <c r="P35" s="39">
        <v>690768</v>
      </c>
      <c r="Q35" s="39">
        <v>545168</v>
      </c>
      <c r="R35" s="39">
        <f t="shared" si="5"/>
        <v>16469232</v>
      </c>
    </row>
    <row r="36" spans="1:18" ht="13.5" customHeight="1">
      <c r="A36" s="28"/>
      <c r="B36" s="38"/>
      <c r="C36" s="38" t="s">
        <v>80</v>
      </c>
      <c r="D36" s="39">
        <v>231952</v>
      </c>
      <c r="E36" s="39">
        <v>264768</v>
      </c>
      <c r="F36" s="39">
        <v>406896</v>
      </c>
      <c r="G36" s="39">
        <v>330400</v>
      </c>
      <c r="H36" s="39">
        <v>299936</v>
      </c>
      <c r="I36" s="39">
        <v>204960</v>
      </c>
      <c r="J36" s="39">
        <v>398496</v>
      </c>
      <c r="K36" s="39">
        <v>635936</v>
      </c>
      <c r="L36" s="39">
        <v>220416</v>
      </c>
      <c r="M36" s="39">
        <v>246960</v>
      </c>
      <c r="N36" s="39">
        <v>597968</v>
      </c>
      <c r="O36" s="39">
        <v>269472</v>
      </c>
      <c r="P36" s="39">
        <v>339808</v>
      </c>
      <c r="Q36" s="39">
        <v>330400</v>
      </c>
      <c r="R36" s="39">
        <f t="shared" si="5"/>
        <v>4778368</v>
      </c>
    </row>
    <row r="37" spans="1:18" ht="13.5" customHeight="1">
      <c r="A37" s="28"/>
      <c r="B37" s="38" t="s">
        <v>81</v>
      </c>
      <c r="C37" s="38" t="s">
        <v>82</v>
      </c>
      <c r="D37" s="39">
        <v>2080100</v>
      </c>
      <c r="E37" s="39">
        <v>3247300</v>
      </c>
      <c r="F37" s="39">
        <v>3462600</v>
      </c>
      <c r="G37" s="39">
        <v>3469800</v>
      </c>
      <c r="H37" s="39">
        <v>2230300</v>
      </c>
      <c r="I37" s="39">
        <v>1654600</v>
      </c>
      <c r="J37" s="39">
        <v>3893600</v>
      </c>
      <c r="K37" s="39">
        <v>3038700</v>
      </c>
      <c r="L37" s="39">
        <v>3192200</v>
      </c>
      <c r="M37" s="39">
        <v>2320200</v>
      </c>
      <c r="N37" s="39">
        <v>4119500</v>
      </c>
      <c r="O37" s="39">
        <v>3307200</v>
      </c>
      <c r="P37" s="39">
        <v>1382100</v>
      </c>
      <c r="Q37" s="39">
        <v>1579200</v>
      </c>
      <c r="R37" s="39">
        <f t="shared" si="5"/>
        <v>38977400</v>
      </c>
    </row>
    <row r="38" spans="1:18" ht="13.5" customHeight="1">
      <c r="A38" s="28"/>
      <c r="B38" s="38"/>
      <c r="C38" s="38" t="s">
        <v>83</v>
      </c>
      <c r="D38" s="39">
        <v>1762050</v>
      </c>
      <c r="E38" s="39">
        <v>3446100</v>
      </c>
      <c r="F38" s="39">
        <v>2680350</v>
      </c>
      <c r="G38" s="39">
        <v>2657100</v>
      </c>
      <c r="H38" s="39">
        <v>2237550</v>
      </c>
      <c r="I38" s="39">
        <v>1461300</v>
      </c>
      <c r="J38" s="39">
        <v>3032700</v>
      </c>
      <c r="K38" s="39">
        <v>2953950</v>
      </c>
      <c r="L38" s="39">
        <v>2511450</v>
      </c>
      <c r="M38" s="39">
        <v>2063400</v>
      </c>
      <c r="N38" s="39">
        <v>3472350</v>
      </c>
      <c r="O38" s="39">
        <v>2989200</v>
      </c>
      <c r="P38" s="39">
        <v>1230150</v>
      </c>
      <c r="Q38" s="39">
        <v>1172850</v>
      </c>
      <c r="R38" s="39">
        <f t="shared" si="5"/>
        <v>33670500</v>
      </c>
    </row>
    <row r="39" spans="1:18" ht="13.5" customHeight="1">
      <c r="A39" s="28"/>
      <c r="B39" s="25" t="s">
        <v>84</v>
      </c>
      <c r="C39" s="25"/>
      <c r="D39" s="39">
        <f>SUM(D11:D38)</f>
        <v>27000373</v>
      </c>
      <c r="E39" s="39">
        <f aca="true" t="shared" si="6" ref="E39:R39">SUM(E11:E38)</f>
        <v>49340366</v>
      </c>
      <c r="F39" s="39">
        <f t="shared" si="6"/>
        <v>41990018</v>
      </c>
      <c r="G39" s="39">
        <f t="shared" si="6"/>
        <v>36323494</v>
      </c>
      <c r="H39" s="39">
        <f t="shared" si="6"/>
        <v>34488425</v>
      </c>
      <c r="I39" s="39">
        <f t="shared" si="6"/>
        <v>25790422</v>
      </c>
      <c r="J39" s="39">
        <f t="shared" si="6"/>
        <v>41598729</v>
      </c>
      <c r="K39" s="39">
        <f t="shared" si="6"/>
        <v>43240999</v>
      </c>
      <c r="L39" s="39">
        <f t="shared" si="6"/>
        <v>32682385</v>
      </c>
      <c r="M39" s="39">
        <f t="shared" si="6"/>
        <v>24821540</v>
      </c>
      <c r="N39" s="39">
        <f t="shared" si="6"/>
        <v>48735297</v>
      </c>
      <c r="O39" s="39">
        <f t="shared" si="6"/>
        <v>47859108</v>
      </c>
      <c r="P39" s="39">
        <f t="shared" si="6"/>
        <v>23661490</v>
      </c>
      <c r="Q39" s="39">
        <f t="shared" si="6"/>
        <v>21655589</v>
      </c>
      <c r="R39" s="39">
        <f t="shared" si="5"/>
        <v>499188235</v>
      </c>
    </row>
    <row r="40" spans="1:18" ht="13.5" customHeight="1">
      <c r="A40" s="28"/>
      <c r="B40" s="25" t="s">
        <v>85</v>
      </c>
      <c r="C40" s="25"/>
      <c r="D40" s="39">
        <f>ROUND(49771020/499188235*D39,0)</f>
        <v>2692043</v>
      </c>
      <c r="E40" s="39">
        <f aca="true" t="shared" si="7" ref="E40:Q40">ROUND(49771020/499188235*E39,0)</f>
        <v>4919428</v>
      </c>
      <c r="F40" s="39">
        <f t="shared" si="7"/>
        <v>4186569</v>
      </c>
      <c r="G40" s="39">
        <f t="shared" si="7"/>
        <v>3621594</v>
      </c>
      <c r="H40" s="39">
        <f t="shared" si="7"/>
        <v>3438631</v>
      </c>
      <c r="I40" s="39">
        <f t="shared" si="7"/>
        <v>2571406</v>
      </c>
      <c r="J40" s="39">
        <f t="shared" si="7"/>
        <v>4147556</v>
      </c>
      <c r="K40" s="39">
        <f t="shared" si="7"/>
        <v>4311297</v>
      </c>
      <c r="L40" s="39">
        <f t="shared" si="7"/>
        <v>3258562</v>
      </c>
      <c r="M40" s="39">
        <f t="shared" si="7"/>
        <v>2474805</v>
      </c>
      <c r="N40" s="39">
        <f t="shared" si="7"/>
        <v>4859100</v>
      </c>
      <c r="O40" s="39">
        <f t="shared" si="7"/>
        <v>4771740</v>
      </c>
      <c r="P40" s="39">
        <f t="shared" si="7"/>
        <v>2359143</v>
      </c>
      <c r="Q40" s="39">
        <v>2159146</v>
      </c>
      <c r="R40" s="39">
        <f t="shared" si="5"/>
        <v>49771020</v>
      </c>
    </row>
    <row r="41" spans="1:18" ht="13.5" customHeight="1">
      <c r="A41" s="28"/>
      <c r="B41" s="25" t="s">
        <v>86</v>
      </c>
      <c r="C41" s="25"/>
      <c r="D41" s="39">
        <v>1</v>
      </c>
      <c r="E41" s="39">
        <v>1</v>
      </c>
      <c r="F41" s="39">
        <v>1</v>
      </c>
      <c r="G41" s="39">
        <v>1</v>
      </c>
      <c r="H41" s="39">
        <v>1</v>
      </c>
      <c r="I41" s="39">
        <v>1</v>
      </c>
      <c r="J41" s="39">
        <v>1</v>
      </c>
      <c r="K41" s="39">
        <v>1</v>
      </c>
      <c r="L41" s="39">
        <v>1</v>
      </c>
      <c r="M41" s="39">
        <f>ROUND(M5/90,4)</f>
        <v>0.979</v>
      </c>
      <c r="N41" s="39">
        <v>1</v>
      </c>
      <c r="O41" s="39">
        <v>1</v>
      </c>
      <c r="P41" s="39">
        <v>1</v>
      </c>
      <c r="Q41" s="39">
        <f>ROUND(Q5/90,4)</f>
        <v>0.9484</v>
      </c>
      <c r="R41" s="39"/>
    </row>
    <row r="42" spans="1:18" ht="13.5" customHeight="1">
      <c r="A42" s="28"/>
      <c r="B42" s="25" t="s">
        <v>87</v>
      </c>
      <c r="C42" s="25"/>
      <c r="D42" s="27">
        <f>ROUND(D40*D41,0)</f>
        <v>2692043</v>
      </c>
      <c r="E42" s="27">
        <f aca="true" t="shared" si="8" ref="E42:Q42">ROUND(E40*E41,0)</f>
        <v>4919428</v>
      </c>
      <c r="F42" s="27">
        <f t="shared" si="8"/>
        <v>4186569</v>
      </c>
      <c r="G42" s="27">
        <f t="shared" si="8"/>
        <v>3621594</v>
      </c>
      <c r="H42" s="27">
        <f t="shared" si="8"/>
        <v>3438631</v>
      </c>
      <c r="I42" s="27">
        <f t="shared" si="8"/>
        <v>2571406</v>
      </c>
      <c r="J42" s="27">
        <f t="shared" si="8"/>
        <v>4147556</v>
      </c>
      <c r="K42" s="27">
        <f t="shared" si="8"/>
        <v>4311297</v>
      </c>
      <c r="L42" s="27">
        <f t="shared" si="8"/>
        <v>3258562</v>
      </c>
      <c r="M42" s="27">
        <f t="shared" si="8"/>
        <v>2422834</v>
      </c>
      <c r="N42" s="27">
        <f t="shared" si="8"/>
        <v>4859100</v>
      </c>
      <c r="O42" s="27">
        <f t="shared" si="8"/>
        <v>4771740</v>
      </c>
      <c r="P42" s="27">
        <f t="shared" si="8"/>
        <v>2359143</v>
      </c>
      <c r="Q42" s="27">
        <f t="shared" si="8"/>
        <v>2047734</v>
      </c>
      <c r="R42" s="39">
        <f>SUM(D42:Q42)</f>
        <v>49607637</v>
      </c>
    </row>
    <row r="43" spans="1:18" s="20" customFormat="1" ht="13.5" customHeight="1">
      <c r="A43" s="28"/>
      <c r="B43" s="40" t="s">
        <v>12</v>
      </c>
      <c r="C43" s="40"/>
      <c r="D43" s="41">
        <f>D10+D42</f>
        <v>4765223</v>
      </c>
      <c r="E43" s="41">
        <f aca="true" t="shared" si="9" ref="E43:R43">E10+E42</f>
        <v>8308940</v>
      </c>
      <c r="F43" s="41">
        <f t="shared" si="9"/>
        <v>6768641</v>
      </c>
      <c r="G43" s="41">
        <f t="shared" si="9"/>
        <v>6223423</v>
      </c>
      <c r="H43" s="41">
        <f t="shared" si="9"/>
        <v>5523175</v>
      </c>
      <c r="I43" s="41" t="e">
        <f t="shared" si="9"/>
        <v>#VALUE!</v>
      </c>
      <c r="J43" s="41">
        <f t="shared" si="9"/>
        <v>6827267</v>
      </c>
      <c r="K43" s="41">
        <f t="shared" si="9"/>
        <v>7393608</v>
      </c>
      <c r="L43" s="41">
        <f t="shared" si="9"/>
        <v>5629847</v>
      </c>
      <c r="M43" s="41">
        <f t="shared" si="9"/>
        <v>4611899</v>
      </c>
      <c r="N43" s="41">
        <f t="shared" si="9"/>
        <v>7480296</v>
      </c>
      <c r="O43" s="41">
        <f t="shared" si="9"/>
        <v>7367809</v>
      </c>
      <c r="P43" s="41">
        <f t="shared" si="9"/>
        <v>3988202</v>
      </c>
      <c r="Q43" s="41">
        <f t="shared" si="9"/>
        <v>3623725</v>
      </c>
      <c r="R43" s="41" t="e">
        <f t="shared" si="9"/>
        <v>#VALUE!</v>
      </c>
    </row>
    <row r="44" spans="1:18" s="20" customFormat="1" ht="13.5" customHeight="1">
      <c r="A44" s="40" t="s">
        <v>88</v>
      </c>
      <c r="B44" s="40"/>
      <c r="C44" s="40"/>
      <c r="D44" s="41">
        <f>D9+D43</f>
        <v>5627237</v>
      </c>
      <c r="E44" s="41">
        <f aca="true" t="shared" si="10" ref="E44:R44">E9+E43</f>
        <v>9718276</v>
      </c>
      <c r="F44" s="41">
        <f t="shared" si="10"/>
        <v>7842249</v>
      </c>
      <c r="G44" s="41">
        <f t="shared" si="10"/>
        <v>7305246</v>
      </c>
      <c r="H44" s="41">
        <f t="shared" si="10"/>
        <v>6389914</v>
      </c>
      <c r="I44" s="41" t="e">
        <f t="shared" si="10"/>
        <v>#VALUE!</v>
      </c>
      <c r="J44" s="41">
        <f t="shared" si="10"/>
        <v>7941473</v>
      </c>
      <c r="K44" s="41">
        <f t="shared" si="10"/>
        <v>8675212</v>
      </c>
      <c r="L44" s="41">
        <f t="shared" si="10"/>
        <v>6615811</v>
      </c>
      <c r="M44" s="41">
        <f t="shared" si="10"/>
        <v>5518275</v>
      </c>
      <c r="N44" s="41">
        <f t="shared" si="10"/>
        <v>8570171</v>
      </c>
      <c r="O44" s="41">
        <f t="shared" si="10"/>
        <v>8447237</v>
      </c>
      <c r="P44" s="41">
        <f t="shared" si="10"/>
        <v>4665553</v>
      </c>
      <c r="Q44" s="41">
        <f t="shared" si="10"/>
        <v>4272248</v>
      </c>
      <c r="R44" s="41" t="e">
        <f t="shared" si="10"/>
        <v>#VALUE!</v>
      </c>
    </row>
    <row r="45" spans="1:18" ht="83.25" customHeight="1">
      <c r="A45" s="42" t="s">
        <v>89</v>
      </c>
      <c r="B45" s="42"/>
      <c r="C45" s="42"/>
      <c r="D45" s="42"/>
      <c r="E45" s="42"/>
      <c r="F45" s="42"/>
      <c r="G45" s="42"/>
      <c r="H45" s="42"/>
      <c r="I45" s="42"/>
      <c r="J45" s="42"/>
      <c r="K45" s="42"/>
      <c r="L45" s="42"/>
      <c r="M45" s="42"/>
      <c r="N45" s="42"/>
      <c r="O45" s="42"/>
      <c r="P45" s="42"/>
      <c r="Q45" s="42"/>
      <c r="R45" s="42"/>
    </row>
  </sheetData>
  <sheetProtection/>
  <mergeCells count="24">
    <mergeCell ref="A1:B1"/>
    <mergeCell ref="A2:R2"/>
    <mergeCell ref="A3:C3"/>
    <mergeCell ref="A4:C4"/>
    <mergeCell ref="A5:C5"/>
    <mergeCell ref="B10:C10"/>
    <mergeCell ref="B39:C39"/>
    <mergeCell ref="B40:C40"/>
    <mergeCell ref="B41:C41"/>
    <mergeCell ref="B42:C42"/>
    <mergeCell ref="B43:C43"/>
    <mergeCell ref="A44:C44"/>
    <mergeCell ref="A45:R45"/>
    <mergeCell ref="A6:A9"/>
    <mergeCell ref="A10:A43"/>
    <mergeCell ref="B6:B9"/>
    <mergeCell ref="B11:B13"/>
    <mergeCell ref="B15:B19"/>
    <mergeCell ref="B20:B24"/>
    <mergeCell ref="B26:B27"/>
    <mergeCell ref="B28:B29"/>
    <mergeCell ref="B31:B34"/>
    <mergeCell ref="B35:B36"/>
    <mergeCell ref="B37:B38"/>
  </mergeCells>
  <printOptions horizontalCentered="1"/>
  <pageMargins left="0.3937007874015748" right="0.3937007874015748" top="0.7480314960629921" bottom="0.36" header="0.31496062992125984" footer="0.31496062992125984"/>
  <pageSetup fitToHeight="0" fitToWidth="1" horizontalDpi="600" verticalDpi="600" orientation="landscape" paperSize="9" scale="66"/>
  <ignoredErrors>
    <ignoredError sqref="Q39" formulaRange="1"/>
  </ignoredErrors>
</worksheet>
</file>

<file path=xl/worksheets/sheet3.xml><?xml version="1.0" encoding="utf-8"?>
<worksheet xmlns="http://schemas.openxmlformats.org/spreadsheetml/2006/main" xmlns:r="http://schemas.openxmlformats.org/officeDocument/2006/relationships">
  <sheetPr>
    <pageSetUpPr fitToPage="1"/>
  </sheetPr>
  <dimension ref="A1:U20"/>
  <sheetViews>
    <sheetView tabSelected="1" workbookViewId="0" topLeftCell="A1">
      <pane xSplit="1" ySplit="3" topLeftCell="B9" activePane="bottomRight" state="frozen"/>
      <selection pane="bottomRight" activeCell="W5" sqref="W5"/>
    </sheetView>
  </sheetViews>
  <sheetFormatPr defaultColWidth="8.125" defaultRowHeight="14.25"/>
  <cols>
    <col min="1" max="1" width="21.875" style="2" customWidth="1"/>
    <col min="2" max="2" width="6.00390625" style="2" customWidth="1"/>
    <col min="3" max="3" width="7.125" style="2" customWidth="1"/>
    <col min="4" max="9" width="6.00390625" style="2" customWidth="1"/>
    <col min="10" max="10" width="7.625" style="2" customWidth="1"/>
    <col min="11" max="11" width="7.875" style="2" customWidth="1"/>
    <col min="12" max="13" width="6.00390625" style="2" customWidth="1"/>
    <col min="14" max="14" width="7.75390625" style="2" customWidth="1"/>
    <col min="15" max="15" width="7.50390625" style="2" customWidth="1"/>
    <col min="16" max="16" width="8.625" style="2" customWidth="1"/>
    <col min="17" max="17" width="23.375" style="2" customWidth="1"/>
    <col min="18" max="18" width="8.125" style="2" customWidth="1"/>
    <col min="19" max="19" width="8.375" style="2" bestFit="1" customWidth="1"/>
    <col min="20" max="20" width="8.125" style="2" customWidth="1"/>
    <col min="21" max="21" width="10.375" style="4" bestFit="1" customWidth="1"/>
    <col min="22" max="16384" width="8.125" style="2" customWidth="1"/>
  </cols>
  <sheetData>
    <row r="1" spans="1:21" s="1" customFormat="1" ht="14.25">
      <c r="A1" s="5" t="s">
        <v>90</v>
      </c>
      <c r="B1" s="5"/>
      <c r="R1" s="14"/>
      <c r="U1" s="15"/>
    </row>
    <row r="2" spans="1:21" s="2" customFormat="1" ht="54" customHeight="1">
      <c r="A2" s="6" t="s">
        <v>91</v>
      </c>
      <c r="B2" s="7"/>
      <c r="C2" s="7"/>
      <c r="D2" s="7"/>
      <c r="E2" s="7"/>
      <c r="F2" s="7"/>
      <c r="G2" s="7"/>
      <c r="H2" s="7"/>
      <c r="I2" s="7"/>
      <c r="J2" s="7"/>
      <c r="K2" s="7"/>
      <c r="L2" s="7"/>
      <c r="M2" s="7"/>
      <c r="N2" s="7"/>
      <c r="O2" s="7"/>
      <c r="P2" s="7"/>
      <c r="Q2" s="7"/>
      <c r="U2" s="4"/>
    </row>
    <row r="3" spans="1:21" s="3" customFormat="1" ht="39.75" customHeight="1">
      <c r="A3" s="8" t="s">
        <v>92</v>
      </c>
      <c r="B3" s="8" t="s">
        <v>93</v>
      </c>
      <c r="C3" s="8" t="s">
        <v>94</v>
      </c>
      <c r="D3" s="8" t="s">
        <v>95</v>
      </c>
      <c r="E3" s="8" t="s">
        <v>96</v>
      </c>
      <c r="F3" s="8" t="s">
        <v>97</v>
      </c>
      <c r="G3" s="8" t="s">
        <v>98</v>
      </c>
      <c r="H3" s="8" t="s">
        <v>99</v>
      </c>
      <c r="I3" s="8" t="s">
        <v>100</v>
      </c>
      <c r="J3" s="8" t="s">
        <v>101</v>
      </c>
      <c r="K3" s="8" t="s">
        <v>102</v>
      </c>
      <c r="L3" s="8" t="s">
        <v>103</v>
      </c>
      <c r="M3" s="8" t="s">
        <v>104</v>
      </c>
      <c r="N3" s="8" t="s">
        <v>105</v>
      </c>
      <c r="O3" s="8" t="s">
        <v>106</v>
      </c>
      <c r="P3" s="8" t="s">
        <v>33</v>
      </c>
      <c r="Q3" s="8" t="s">
        <v>107</v>
      </c>
      <c r="U3" s="16"/>
    </row>
    <row r="4" spans="1:21" s="3" customFormat="1" ht="39.75" customHeight="1">
      <c r="A4" s="9" t="s">
        <v>108</v>
      </c>
      <c r="B4" s="8"/>
      <c r="C4" s="8"/>
      <c r="D4" s="8"/>
      <c r="E4" s="8"/>
      <c r="F4" s="8"/>
      <c r="G4" s="8"/>
      <c r="H4" s="8"/>
      <c r="I4" s="9" t="s">
        <v>12</v>
      </c>
      <c r="J4" s="8"/>
      <c r="K4" s="8"/>
      <c r="L4" s="8"/>
      <c r="M4" s="8"/>
      <c r="N4" s="8"/>
      <c r="O4" s="8"/>
      <c r="P4" s="10">
        <f>SUM(B4:O4)</f>
        <v>0</v>
      </c>
      <c r="Q4" s="17" t="s">
        <v>109</v>
      </c>
      <c r="U4" s="16"/>
    </row>
    <row r="5" spans="1:21" s="3" customFormat="1" ht="39" customHeight="1">
      <c r="A5" s="9" t="s">
        <v>110</v>
      </c>
      <c r="B5" s="10"/>
      <c r="C5" s="10"/>
      <c r="D5" s="10"/>
      <c r="E5" s="11"/>
      <c r="F5" s="10"/>
      <c r="G5" s="10">
        <v>1</v>
      </c>
      <c r="H5" s="10"/>
      <c r="I5" s="10"/>
      <c r="J5" s="10"/>
      <c r="K5" s="10"/>
      <c r="L5" s="10">
        <v>1</v>
      </c>
      <c r="M5" s="10">
        <v>1</v>
      </c>
      <c r="N5" s="10"/>
      <c r="O5" s="10"/>
      <c r="P5" s="10">
        <f aca="true" t="shared" si="0" ref="P5:P12">SUM(B5:O5)</f>
        <v>3</v>
      </c>
      <c r="Q5" s="17" t="s">
        <v>111</v>
      </c>
      <c r="U5" s="16"/>
    </row>
    <row r="6" spans="1:21" s="3" customFormat="1" ht="24.75" customHeight="1">
      <c r="A6" s="9" t="s">
        <v>112</v>
      </c>
      <c r="B6" s="10"/>
      <c r="C6" s="10"/>
      <c r="D6" s="10"/>
      <c r="E6" s="10">
        <v>1</v>
      </c>
      <c r="F6" s="10"/>
      <c r="G6" s="10"/>
      <c r="H6" s="10"/>
      <c r="I6" s="10"/>
      <c r="J6" s="10"/>
      <c r="K6" s="10"/>
      <c r="L6" s="10">
        <v>2</v>
      </c>
      <c r="M6" s="10">
        <v>3</v>
      </c>
      <c r="N6" s="10"/>
      <c r="O6" s="10"/>
      <c r="P6" s="10">
        <f t="shared" si="0"/>
        <v>6</v>
      </c>
      <c r="Q6" s="17" t="s">
        <v>113</v>
      </c>
      <c r="U6" s="16"/>
    </row>
    <row r="7" spans="1:21" s="3" customFormat="1" ht="24" customHeight="1">
      <c r="A7" s="9" t="s">
        <v>114</v>
      </c>
      <c r="B7" s="10"/>
      <c r="C7" s="10"/>
      <c r="D7" s="10">
        <v>2</v>
      </c>
      <c r="E7" s="10"/>
      <c r="F7" s="10">
        <v>1</v>
      </c>
      <c r="G7" s="10"/>
      <c r="H7" s="10"/>
      <c r="I7" s="10"/>
      <c r="J7" s="10"/>
      <c r="K7" s="10"/>
      <c r="L7" s="10"/>
      <c r="M7" s="10">
        <v>3</v>
      </c>
      <c r="N7" s="10"/>
      <c r="O7" s="10"/>
      <c r="P7" s="10">
        <f t="shared" si="0"/>
        <v>6</v>
      </c>
      <c r="Q7" s="18"/>
      <c r="U7" s="16"/>
    </row>
    <row r="8" spans="1:21" s="3" customFormat="1" ht="24" customHeight="1">
      <c r="A8" s="9" t="s">
        <v>115</v>
      </c>
      <c r="B8" s="10"/>
      <c r="C8" s="10"/>
      <c r="D8" s="10"/>
      <c r="E8" s="10">
        <v>1</v>
      </c>
      <c r="F8" s="10"/>
      <c r="G8" s="10"/>
      <c r="H8" s="10"/>
      <c r="I8" s="10"/>
      <c r="J8" s="10"/>
      <c r="K8" s="10"/>
      <c r="L8" s="10">
        <v>2</v>
      </c>
      <c r="M8" s="10">
        <v>3</v>
      </c>
      <c r="N8" s="10"/>
      <c r="O8" s="10"/>
      <c r="P8" s="10">
        <f t="shared" si="0"/>
        <v>6</v>
      </c>
      <c r="Q8" s="18"/>
      <c r="U8" s="16"/>
    </row>
    <row r="9" spans="1:21" s="3" customFormat="1" ht="24" customHeight="1">
      <c r="A9" s="9" t="s">
        <v>116</v>
      </c>
      <c r="B9" s="10"/>
      <c r="C9" s="10"/>
      <c r="D9" s="10"/>
      <c r="E9" s="10">
        <v>1</v>
      </c>
      <c r="F9" s="10"/>
      <c r="G9" s="10"/>
      <c r="H9" s="10"/>
      <c r="I9" s="10"/>
      <c r="J9" s="10"/>
      <c r="K9" s="10"/>
      <c r="L9" s="10">
        <v>2</v>
      </c>
      <c r="M9" s="10">
        <v>3</v>
      </c>
      <c r="N9" s="10"/>
      <c r="O9" s="10"/>
      <c r="P9" s="10">
        <f t="shared" si="0"/>
        <v>6</v>
      </c>
      <c r="Q9" s="18"/>
      <c r="U9" s="16"/>
    </row>
    <row r="10" spans="1:21" s="3" customFormat="1" ht="24" customHeight="1">
      <c r="A10" s="9" t="s">
        <v>117</v>
      </c>
      <c r="B10" s="10"/>
      <c r="C10" s="10"/>
      <c r="D10" s="10"/>
      <c r="E10" s="10">
        <v>3</v>
      </c>
      <c r="F10" s="10">
        <v>3</v>
      </c>
      <c r="G10" s="10">
        <v>3</v>
      </c>
      <c r="H10" s="10">
        <v>3</v>
      </c>
      <c r="I10" s="10"/>
      <c r="J10" s="10"/>
      <c r="K10" s="10"/>
      <c r="L10" s="10"/>
      <c r="M10" s="10"/>
      <c r="N10" s="10"/>
      <c r="O10" s="10">
        <v>3</v>
      </c>
      <c r="P10" s="10">
        <f t="shared" si="0"/>
        <v>15</v>
      </c>
      <c r="Q10" s="18"/>
      <c r="U10" s="16"/>
    </row>
    <row r="11" spans="1:21" s="3" customFormat="1" ht="27" customHeight="1">
      <c r="A11" s="9" t="s">
        <v>118</v>
      </c>
      <c r="B11" s="10"/>
      <c r="C11" s="10"/>
      <c r="D11" s="10"/>
      <c r="E11" s="10">
        <v>3</v>
      </c>
      <c r="F11" s="10"/>
      <c r="G11" s="10"/>
      <c r="H11" s="10">
        <v>3</v>
      </c>
      <c r="I11" s="10"/>
      <c r="J11" s="10"/>
      <c r="K11" s="10"/>
      <c r="L11" s="10"/>
      <c r="M11" s="10">
        <v>3</v>
      </c>
      <c r="N11" s="10"/>
      <c r="O11" s="10"/>
      <c r="P11" s="10">
        <f t="shared" si="0"/>
        <v>9</v>
      </c>
      <c r="Q11" s="18"/>
      <c r="U11" s="16"/>
    </row>
    <row r="12" spans="1:21" s="3" customFormat="1" ht="33" customHeight="1">
      <c r="A12" s="9" t="s">
        <v>119</v>
      </c>
      <c r="B12" s="10">
        <v>32</v>
      </c>
      <c r="C12" s="10">
        <v>25.8992</v>
      </c>
      <c r="D12" s="10">
        <v>32</v>
      </c>
      <c r="E12" s="10">
        <v>37</v>
      </c>
      <c r="F12" s="10">
        <v>37</v>
      </c>
      <c r="G12" s="10">
        <v>37</v>
      </c>
      <c r="H12" s="10">
        <v>37</v>
      </c>
      <c r="I12" s="10">
        <v>32</v>
      </c>
      <c r="J12" s="10">
        <v>32</v>
      </c>
      <c r="K12" s="10">
        <v>25.8992</v>
      </c>
      <c r="L12" s="10">
        <v>42</v>
      </c>
      <c r="M12" s="10">
        <v>42</v>
      </c>
      <c r="N12" s="10">
        <v>25.8992</v>
      </c>
      <c r="O12" s="10">
        <v>25.8992</v>
      </c>
      <c r="P12" s="10">
        <f t="shared" si="0"/>
        <v>463.59680000000003</v>
      </c>
      <c r="Q12" s="9" t="s">
        <v>120</v>
      </c>
      <c r="U12" s="16"/>
    </row>
    <row r="13" spans="1:21" s="3" customFormat="1" ht="27" customHeight="1">
      <c r="A13" s="9" t="s">
        <v>12</v>
      </c>
      <c r="B13" s="10">
        <f>SUM(B4:B12)</f>
        <v>32</v>
      </c>
      <c r="C13" s="10">
        <f aca="true" t="shared" si="1" ref="C13:P13">SUM(C4:C12)</f>
        <v>25.8992</v>
      </c>
      <c r="D13" s="10">
        <f t="shared" si="1"/>
        <v>34</v>
      </c>
      <c r="E13" s="10">
        <f t="shared" si="1"/>
        <v>46</v>
      </c>
      <c r="F13" s="10">
        <f t="shared" si="1"/>
        <v>41</v>
      </c>
      <c r="G13" s="10">
        <f t="shared" si="1"/>
        <v>41</v>
      </c>
      <c r="H13" s="10">
        <f t="shared" si="1"/>
        <v>43</v>
      </c>
      <c r="I13" s="10">
        <f t="shared" si="1"/>
        <v>32</v>
      </c>
      <c r="J13" s="10">
        <f t="shared" si="1"/>
        <v>32</v>
      </c>
      <c r="K13" s="10">
        <f t="shared" si="1"/>
        <v>25.8992</v>
      </c>
      <c r="L13" s="10">
        <f t="shared" si="1"/>
        <v>49</v>
      </c>
      <c r="M13" s="10">
        <f t="shared" si="1"/>
        <v>58</v>
      </c>
      <c r="N13" s="10">
        <f t="shared" si="1"/>
        <v>25.8992</v>
      </c>
      <c r="O13" s="10">
        <f t="shared" si="1"/>
        <v>28.8992</v>
      </c>
      <c r="P13" s="10">
        <f t="shared" si="1"/>
        <v>514.5968</v>
      </c>
      <c r="Q13" s="10"/>
      <c r="U13" s="16"/>
    </row>
    <row r="14" spans="1:21" s="3" customFormat="1" ht="57" customHeight="1">
      <c r="A14" s="9" t="s">
        <v>121</v>
      </c>
      <c r="B14" s="10">
        <v>1</v>
      </c>
      <c r="C14" s="10">
        <v>1</v>
      </c>
      <c r="D14" s="10">
        <v>1</v>
      </c>
      <c r="E14" s="10">
        <v>1</v>
      </c>
      <c r="F14" s="10"/>
      <c r="G14" s="10"/>
      <c r="H14" s="10">
        <v>1</v>
      </c>
      <c r="I14" s="10">
        <v>1</v>
      </c>
      <c r="J14" s="10"/>
      <c r="K14" s="10">
        <v>1</v>
      </c>
      <c r="L14" s="10">
        <v>1</v>
      </c>
      <c r="M14" s="10">
        <v>1</v>
      </c>
      <c r="N14" s="10"/>
      <c r="O14" s="10">
        <v>1</v>
      </c>
      <c r="P14" s="10">
        <v>10</v>
      </c>
      <c r="Q14" s="9" t="s">
        <v>122</v>
      </c>
      <c r="U14" s="16"/>
    </row>
    <row r="15" spans="1:21" s="3" customFormat="1" ht="27" customHeight="1">
      <c r="A15" s="9" t="s">
        <v>123</v>
      </c>
      <c r="B15" s="10">
        <f aca="true" t="shared" si="2" ref="B15:O15">SUM(B13:B14)</f>
        <v>33</v>
      </c>
      <c r="C15" s="10">
        <f t="shared" si="2"/>
        <v>26.8992</v>
      </c>
      <c r="D15" s="10">
        <f t="shared" si="2"/>
        <v>35</v>
      </c>
      <c r="E15" s="10">
        <f t="shared" si="2"/>
        <v>47</v>
      </c>
      <c r="F15" s="10">
        <f t="shared" si="2"/>
        <v>41</v>
      </c>
      <c r="G15" s="10">
        <f t="shared" si="2"/>
        <v>41</v>
      </c>
      <c r="H15" s="10">
        <f t="shared" si="2"/>
        <v>44</v>
      </c>
      <c r="I15" s="10">
        <f t="shared" si="2"/>
        <v>33</v>
      </c>
      <c r="J15" s="10">
        <f t="shared" si="2"/>
        <v>32</v>
      </c>
      <c r="K15" s="10">
        <f t="shared" si="2"/>
        <v>26.8992</v>
      </c>
      <c r="L15" s="10">
        <f t="shared" si="2"/>
        <v>50</v>
      </c>
      <c r="M15" s="10">
        <f t="shared" si="2"/>
        <v>59</v>
      </c>
      <c r="N15" s="10">
        <f t="shared" si="2"/>
        <v>25.8992</v>
      </c>
      <c r="O15" s="10">
        <f t="shared" si="2"/>
        <v>29.8992</v>
      </c>
      <c r="P15" s="13">
        <v>526.5968</v>
      </c>
      <c r="Q15" s="10"/>
      <c r="U15" s="16"/>
    </row>
    <row r="16" spans="1:20" ht="36" customHeight="1">
      <c r="A16" s="12" t="s">
        <v>124</v>
      </c>
      <c r="B16" s="12"/>
      <c r="C16" s="12"/>
      <c r="D16" s="12"/>
      <c r="E16" s="12"/>
      <c r="F16" s="12"/>
      <c r="G16" s="12"/>
      <c r="H16" s="12"/>
      <c r="I16" s="12"/>
      <c r="J16" s="12"/>
      <c r="K16" s="12"/>
      <c r="L16" s="12"/>
      <c r="M16" s="12"/>
      <c r="N16" s="12"/>
      <c r="O16" s="12"/>
      <c r="P16" s="12"/>
      <c r="Q16" s="12"/>
      <c r="T16" s="3"/>
    </row>
    <row r="17" ht="14.25">
      <c r="T17" s="3"/>
    </row>
    <row r="18" ht="14.25">
      <c r="T18" s="3"/>
    </row>
    <row r="19" ht="14.25">
      <c r="T19" s="3"/>
    </row>
    <row r="20" ht="14.25">
      <c r="T20" s="3"/>
    </row>
  </sheetData>
  <sheetProtection/>
  <mergeCells count="4">
    <mergeCell ref="A1:B1"/>
    <mergeCell ref="A2:Q2"/>
    <mergeCell ref="A16:Q16"/>
    <mergeCell ref="Q6:Q11"/>
  </mergeCells>
  <printOptions horizontalCentered="1"/>
  <pageMargins left="0.3937007874015748" right="0.3937007874015748" top="0.7868055555555555" bottom="0.5506944444444445" header="0.5118055555555555" footer="0.5118110236220472"/>
  <pageSetup fitToHeight="1" fitToWidth="1" horizontalDpi="600" verticalDpi="600" orientation="landscape" paperSize="9" scale="8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hj</dc:creator>
  <cp:keywords/>
  <dc:description/>
  <cp:lastModifiedBy>dws</cp:lastModifiedBy>
  <cp:lastPrinted>2022-11-25T06:26:04Z</cp:lastPrinted>
  <dcterms:created xsi:type="dcterms:W3CDTF">1996-12-17T01:32:42Z</dcterms:created>
  <dcterms:modified xsi:type="dcterms:W3CDTF">2023-12-26T09:03:05Z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2052-11.1.0.12313</vt:lpwstr>
  </property>
  <property fmtid="{D5CDD505-2E9C-101B-9397-08002B2CF9AE}" pid="4" name="I">
    <vt:lpwstr>F4E0C49C0F98452680BCD4F0E6A0F204</vt:lpwstr>
  </property>
</Properties>
</file>